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kieffer\U.S. Green Building Council\LEED Tech Dev Team - Documents\LEED v4.1\LEED v4.1 Addenda\LEED v4.1 BD+C, ID+C October Addenda\"/>
    </mc:Choice>
  </mc:AlternateContent>
  <workbookProtection workbookAlgorithmName="SHA-512" workbookHashValue="J3nYMxy24zhL2tzwDG8f0Hth9yFXMufUn/gDCGn7r12GO3ZTlElKi4csAWTJcVR/Q68CgHb5QYcW/vtYWI9l0A==" workbookSaltValue="SS9QCR9ucAXfVpExQfsFGw==" workbookSpinCount="100000" lockStructure="1"/>
  <bookViews>
    <workbookView xWindow="2712" yWindow="1428" windowWidth="21048" windowHeight="12780" tabRatio="804" activeTab="6"/>
  </bookViews>
  <sheets>
    <sheet name="Instructions" sheetId="11" r:id="rId1"/>
    <sheet name="Daylight" sheetId="6" r:id="rId2"/>
    <sheet name="Quality Views" sheetId="18" r:id="rId3"/>
    <sheet name="Quality Views HC" sheetId="20" r:id="rId4"/>
    <sheet name="Summary D+C" sheetId="12" r:id="rId5"/>
    <sheet name="Summary HC" sheetId="16" r:id="rId6"/>
    <sheet name="Summary WDC" sheetId="19" r:id="rId7"/>
  </sheets>
  <externalReferences>
    <externalReference r:id="rId8"/>
  </externalReferences>
  <definedNames>
    <definedName name="_xlnm._FilterDatabase" localSheetId="1" hidden="1">Daylight!$C$8:$G$8</definedName>
    <definedName name="_xlnm._FilterDatabase" localSheetId="0" hidden="1">#REF!</definedName>
    <definedName name="_xlnm._FilterDatabase" localSheetId="2" hidden="1">'Quality Views'!$C$7:$D$7</definedName>
    <definedName name="_xlnm._FilterDatabase" localSheetId="3" hidden="1">'Quality Views HC'!#REF!</definedName>
    <definedName name="RS" localSheetId="2">Instructions!#REF!</definedName>
    <definedName name="RS" localSheetId="3">[1]Instructions!#REF!</definedName>
    <definedName name="RS" localSheetId="6">Instructions!#REF!</definedName>
    <definedName name="RS">Instructions!#REF!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1" i="20" l="1"/>
  <c r="F15" i="20"/>
  <c r="J22" i="18"/>
  <c r="J20" i="18"/>
  <c r="J18" i="18"/>
  <c r="F14" i="20" l="1"/>
  <c r="K30" i="20"/>
  <c r="A13" i="6" l="1"/>
  <c r="H13" i="6"/>
  <c r="I13" i="6"/>
  <c r="N13" i="6"/>
  <c r="S13" i="6"/>
  <c r="W13" i="6"/>
  <c r="W15" i="6" l="1"/>
  <c r="W14" i="6"/>
  <c r="W12" i="6"/>
  <c r="W11" i="6"/>
  <c r="W10" i="6"/>
  <c r="W9" i="6"/>
  <c r="W8" i="6"/>
  <c r="W16" i="6" l="1"/>
  <c r="N9" i="6"/>
  <c r="N10" i="6"/>
  <c r="N11" i="6"/>
  <c r="N12" i="6"/>
  <c r="N14" i="6"/>
  <c r="N15" i="6"/>
  <c r="N8" i="6"/>
  <c r="H16" i="6"/>
  <c r="D16" i="6"/>
  <c r="H32" i="16" l="1"/>
  <c r="H33" i="19"/>
  <c r="H34" i="12"/>
  <c r="H13" i="19"/>
  <c r="H13" i="16"/>
  <c r="H14" i="12"/>
  <c r="I8" i="6"/>
  <c r="H8" i="6" l="1"/>
  <c r="H9" i="6"/>
  <c r="H10" i="6"/>
  <c r="H11" i="6"/>
  <c r="H12" i="6"/>
  <c r="H14" i="6"/>
  <c r="H15" i="6"/>
  <c r="H17" i="6" l="1"/>
  <c r="H18" i="6"/>
  <c r="H15" i="16" s="1"/>
  <c r="S9" i="6"/>
  <c r="S10" i="6"/>
  <c r="S11" i="6"/>
  <c r="S12" i="6"/>
  <c r="S14" i="6"/>
  <c r="S15" i="6"/>
  <c r="H16" i="12" l="1"/>
  <c r="S8" i="6"/>
  <c r="S16" i="6" s="1"/>
  <c r="H28" i="19" l="1"/>
  <c r="H29" i="12"/>
  <c r="N16" i="6"/>
  <c r="H22" i="12" l="1"/>
  <c r="H21" i="19"/>
  <c r="H21" i="16"/>
  <c r="I9" i="6"/>
  <c r="I10" i="6"/>
  <c r="I11" i="6"/>
  <c r="I12" i="6"/>
  <c r="I14" i="6"/>
  <c r="I15" i="6"/>
  <c r="H15" i="19" l="1"/>
  <c r="A12" i="18"/>
  <c r="L12" i="18"/>
  <c r="A13" i="18"/>
  <c r="L13" i="18"/>
  <c r="A14" i="18"/>
  <c r="L14" i="18"/>
  <c r="F24" i="20"/>
  <c r="G24" i="20" s="1"/>
  <c r="F25" i="20"/>
  <c r="G25" i="20" s="1"/>
  <c r="F26" i="20"/>
  <c r="G26" i="20" s="1"/>
  <c r="F27" i="20"/>
  <c r="G27" i="20" s="1"/>
  <c r="F28" i="20"/>
  <c r="G28" i="20" s="1"/>
  <c r="F29" i="20"/>
  <c r="G29" i="20" s="1"/>
  <c r="M49" i="11"/>
  <c r="M53" i="11" s="1"/>
  <c r="L16" i="18"/>
  <c r="L15" i="18"/>
  <c r="H43" i="12"/>
  <c r="J17" i="18"/>
  <c r="H41" i="12" s="1"/>
  <c r="H9" i="16"/>
  <c r="H34" i="16" s="1"/>
  <c r="E24" i="20"/>
  <c r="E27" i="20"/>
  <c r="E28" i="20"/>
  <c r="E29" i="20"/>
  <c r="H44" i="19"/>
  <c r="L8" i="18"/>
  <c r="L9" i="18"/>
  <c r="L10" i="18"/>
  <c r="L11" i="18"/>
  <c r="J21" i="18"/>
  <c r="H50" i="19" s="1"/>
  <c r="J19" i="18"/>
  <c r="H42" i="19" s="1"/>
  <c r="H52" i="19"/>
  <c r="L7" i="18"/>
  <c r="E25" i="20"/>
  <c r="E26" i="20"/>
  <c r="E23" i="20"/>
  <c r="F23" i="20" s="1"/>
  <c r="G23" i="20" s="1"/>
  <c r="A9" i="20"/>
  <c r="A10" i="20"/>
  <c r="A11" i="20"/>
  <c r="H41" i="16"/>
  <c r="A23" i="20"/>
  <c r="A24" i="20"/>
  <c r="A25" i="20"/>
  <c r="A26" i="20"/>
  <c r="A27" i="20"/>
  <c r="H51" i="16"/>
  <c r="A11" i="18"/>
  <c r="A10" i="18"/>
  <c r="A9" i="18"/>
  <c r="A8" i="18"/>
  <c r="A7" i="18"/>
  <c r="H17" i="19"/>
  <c r="H17" i="16"/>
  <c r="H18" i="12"/>
  <c r="A12" i="6"/>
  <c r="G3" i="16"/>
  <c r="A9" i="6"/>
  <c r="A10" i="6"/>
  <c r="A11" i="6"/>
  <c r="A8" i="6"/>
  <c r="H53" i="16" l="1"/>
  <c r="H56" i="16" s="1"/>
  <c r="H46" i="19"/>
  <c r="H43" i="16"/>
  <c r="H45" i="16" s="1"/>
  <c r="C29" i="12"/>
  <c r="T7" i="6"/>
  <c r="C28" i="19"/>
  <c r="C32" i="16"/>
  <c r="T16" i="6"/>
  <c r="W7" i="6"/>
  <c r="U7" i="6"/>
  <c r="H55" i="19"/>
  <c r="H45" i="12"/>
  <c r="K16" i="6"/>
  <c r="P16" i="6"/>
  <c r="N7" i="6"/>
  <c r="Q7" i="6"/>
  <c r="S7" i="6"/>
  <c r="L7" i="6"/>
  <c r="K7" i="6"/>
  <c r="D5" i="6"/>
  <c r="H10" i="12"/>
  <c r="H31" i="12" s="1"/>
  <c r="H27" i="16"/>
  <c r="H29" i="16" s="1"/>
  <c r="H9" i="19"/>
  <c r="H23" i="16"/>
  <c r="B31" i="20"/>
  <c r="C10" i="12"/>
  <c r="C53" i="16"/>
  <c r="C9" i="19"/>
  <c r="D5" i="18"/>
  <c r="C19" i="18"/>
  <c r="C43" i="12"/>
  <c r="C33" i="19"/>
  <c r="C34" i="12"/>
  <c r="B17" i="18"/>
  <c r="C21" i="16"/>
  <c r="C20" i="18"/>
  <c r="C50" i="19"/>
  <c r="C7" i="20"/>
  <c r="C21" i="20"/>
  <c r="B18" i="18"/>
  <c r="C41" i="12"/>
  <c r="C22" i="12"/>
  <c r="C41" i="16"/>
  <c r="P7" i="6"/>
  <c r="C27" i="16"/>
  <c r="C21" i="18"/>
  <c r="C42" i="19"/>
  <c r="D21" i="20"/>
  <c r="B30" i="20"/>
  <c r="C44" i="19"/>
  <c r="B15" i="20"/>
  <c r="H21" i="20"/>
  <c r="C21" i="19"/>
  <c r="C51" i="16"/>
  <c r="B16" i="6"/>
  <c r="C43" i="16"/>
  <c r="C9" i="16"/>
  <c r="C22" i="18"/>
  <c r="C52" i="19"/>
  <c r="B14" i="20"/>
  <c r="E21" i="20"/>
  <c r="H49" i="16"/>
  <c r="H60" i="16" s="1"/>
  <c r="H35" i="19" l="1"/>
  <c r="H30" i="19"/>
  <c r="H36" i="12"/>
  <c r="H24" i="12"/>
  <c r="H23" i="19"/>
</calcChain>
</file>

<file path=xl/comments1.xml><?xml version="1.0" encoding="utf-8"?>
<comments xmlns="http://schemas.openxmlformats.org/spreadsheetml/2006/main">
  <authors>
    <author>USGBC</author>
    <author>Larissa Oaks</author>
    <author>new macro</author>
  </authors>
  <commentList>
    <comment ref="D5" authorId="0" shapeId="0">
      <text>
        <r>
          <rPr>
            <sz val="10"/>
            <color indexed="81"/>
            <rFont val="Arial"/>
            <family val="2"/>
          </rPr>
          <t>For Healthcare projects: Only document regularly occupied spaces within the perimeter</t>
        </r>
      </text>
    </comment>
    <comment ref="T6" authorId="1" shapeId="0">
      <text>
        <r>
          <rPr>
            <sz val="10"/>
            <color indexed="81"/>
            <rFont val="Arial"/>
            <family val="2"/>
          </rPr>
          <t>Complete if pursuing second or third point</t>
        </r>
      </text>
    </comment>
    <comment ref="H7" authorId="2" shapeId="0">
      <text>
        <r>
          <rPr>
            <sz val="10"/>
            <color indexed="81"/>
            <rFont val="Arial"/>
            <family val="2"/>
          </rPr>
          <t>Exemplary performance is available if each regularly occupied space achieves sDA300/50% value of at least 55%.</t>
        </r>
      </text>
    </comment>
    <comment ref="L7" authorId="2" shapeId="0">
      <text>
        <r>
          <rPr>
            <sz val="10"/>
            <color indexed="81"/>
            <rFont val="Arial"/>
            <family val="2"/>
          </rPr>
          <t>If illuminance levels exceed 3,000 lux at only one time point, only enter the area if the illuminance levels at the other time point are at least 300 lux.</t>
        </r>
      </text>
    </comment>
    <comment ref="B16" authorId="0" shapeId="0">
      <text>
        <r>
          <rPr>
            <sz val="10"/>
            <color indexed="81"/>
            <rFont val="Arial"/>
            <family val="2"/>
          </rPr>
          <t>For Healthcare projects: Total regularly occupied area within perimeter</t>
        </r>
      </text>
    </comment>
  </commentList>
</comments>
</file>

<file path=xl/comments2.xml><?xml version="1.0" encoding="utf-8"?>
<comments xmlns="http://schemas.openxmlformats.org/spreadsheetml/2006/main">
  <authors>
    <author>new macro</author>
  </authors>
  <commentList>
    <comment ref="I5" authorId="0" shapeId="0">
      <text>
        <r>
          <rPr>
            <sz val="9"/>
            <color indexed="81"/>
            <rFont val="Calibri"/>
            <family val="2"/>
            <scheme val="minor"/>
          </rPr>
          <t xml:space="preserve">VLT must be at or above 40%
</t>
        </r>
      </text>
    </comment>
  </commentList>
</comments>
</file>

<file path=xl/comments3.xml><?xml version="1.0" encoding="utf-8"?>
<comments xmlns="http://schemas.openxmlformats.org/spreadsheetml/2006/main">
  <authors>
    <author>USGBC</author>
    <author>Larissa Oaks</author>
  </authors>
  <commentList>
    <comment ref="B7" authorId="0" shapeId="0">
      <text>
        <r>
          <rPr>
            <sz val="10"/>
            <color indexed="81"/>
            <rFont val="Arial"/>
            <family val="2"/>
          </rPr>
          <t xml:space="preserve">Must correspond with uploaded plans. </t>
        </r>
      </text>
    </comment>
    <comment ref="E7" authorId="0" shapeId="0">
      <text>
        <r>
          <rPr>
            <sz val="10"/>
            <color indexed="81"/>
            <rFont val="Arial"/>
            <family val="2"/>
          </rPr>
          <t>VLT must be at or above 40%</t>
        </r>
      </text>
    </comment>
    <comment ref="B21" authorId="0" shapeId="0">
      <text>
        <r>
          <rPr>
            <sz val="10"/>
            <color indexed="81"/>
            <rFont val="Arial"/>
            <family val="2"/>
          </rPr>
          <t xml:space="preserve">Must correspond with uploaded plans. </t>
        </r>
      </text>
    </comment>
    <comment ref="G21" authorId="0" shapeId="0">
      <text>
        <r>
          <rPr>
            <sz val="10"/>
            <color indexed="81"/>
            <rFont val="Arial"/>
            <family val="2"/>
          </rPr>
          <t>Exemplary Performance: Each floor's perimeter area must be at least 10% greater than the minimum perimeter area requirement.</t>
        </r>
      </text>
    </comment>
    <comment ref="J21" authorId="1" shapeId="0">
      <text>
        <r>
          <rPr>
            <sz val="9"/>
            <color indexed="81"/>
            <rFont val="Tahoma"/>
            <family val="2"/>
          </rPr>
          <t xml:space="preserve">VLT must be at or above 40%
</t>
        </r>
      </text>
    </comment>
  </commentList>
</comments>
</file>

<file path=xl/sharedStrings.xml><?xml version="1.0" encoding="utf-8"?>
<sst xmlns="http://schemas.openxmlformats.org/spreadsheetml/2006/main" count="156" uniqueCount="97">
  <si>
    <t>Enable macros.</t>
  </si>
  <si>
    <t>Step 1.</t>
  </si>
  <si>
    <t>Option 2. Simulation: Illuminance Calculations</t>
  </si>
  <si>
    <t>Option 3. Measurement</t>
  </si>
  <si>
    <t>EQ Credit Daylight</t>
  </si>
  <si>
    <t>EQ Credit Quality Views</t>
  </si>
  <si>
    <t>Daylight</t>
  </si>
  <si>
    <t>Option 1. Simulation: Spatial Daylight Autonomy and Annual Sunlight Exposure</t>
  </si>
  <si>
    <t>Space Description</t>
  </si>
  <si>
    <t>Summary for Healthcare</t>
  </si>
  <si>
    <t>For Healthcare projects</t>
  </si>
  <si>
    <t>Space ID</t>
  </si>
  <si>
    <t>Step 2.</t>
  </si>
  <si>
    <t xml:space="preserve">Step 4. </t>
  </si>
  <si>
    <t>A</t>
  </si>
  <si>
    <t>Quality Views</t>
  </si>
  <si>
    <t xml:space="preserve">Step 3. </t>
  </si>
  <si>
    <t>UOM</t>
  </si>
  <si>
    <t>IP = 1, SI = 2</t>
  </si>
  <si>
    <t>CONCATENATE</t>
  </si>
  <si>
    <t>Floor ID</t>
  </si>
  <si>
    <t>Inpatient Floors</t>
  </si>
  <si>
    <t>Non-Inpatient Floors</t>
  </si>
  <si>
    <t>Assumptions</t>
  </si>
  <si>
    <t>For Healthcare projects attempting Quality Views</t>
  </si>
  <si>
    <t>Quality Views - Healthcare</t>
  </si>
  <si>
    <t>Floor Meets Minimum 
Perimeter Area Requirements</t>
  </si>
  <si>
    <t>If attempting EQ Credit: Daylight, complete the Daylight tab for each regularly occupied space.</t>
  </si>
  <si>
    <t>If attempting EQ Credit: Quality Views, complete the Quality Views tab for each regularly occupied space.</t>
  </si>
  <si>
    <t>For Warehouses and Distribution 
Centers projects</t>
  </si>
  <si>
    <t>For Warehouses and Distribution Centers projects</t>
  </si>
  <si>
    <t>Office Portions of the Building</t>
  </si>
  <si>
    <t>Bulk Storage, Sorting and Distribution Portions of the Building</t>
  </si>
  <si>
    <t>Note: All information on this tab is READ-ONLY. To edit, see the previous tabs.</t>
  </si>
  <si>
    <t>Percentage of regularly occupied area that is daylighted (%)</t>
  </si>
  <si>
    <t>Percentage of regularly occupied area on inpatient floors with access to views (%)</t>
  </si>
  <si>
    <t>Percentage of regularly occupied area within perimeter on non-inpatient floors with access to views (%)</t>
  </si>
  <si>
    <t>Summary for Warehouses and Distribution Centers</t>
  </si>
  <si>
    <t>Summary for Design and Construction Rating Systems</t>
  </si>
  <si>
    <t>(except Healthcare and Warehouses and Distribution Centers)</t>
  </si>
  <si>
    <t>Percentage of regularly occupied area with access to views (%)</t>
  </si>
  <si>
    <t>Complete the table for all non-inpatient floors.  Each floor must be calculated separately.</t>
  </si>
  <si>
    <t>Percentage of regularly occupied area in office portions of the building with access to views (%)</t>
  </si>
  <si>
    <t>Percentage of regularly occupied area in bulk storage, sorting, and distribution portions of the building with access to views (%)</t>
  </si>
  <si>
    <t>Complete the Quality Views HC tab for each floor in the project building.</t>
  </si>
  <si>
    <t>Complete the Quality Views tab for each regularly occuiped space.  Indicate if the space is bulk storage, sorting, and distribution.</t>
  </si>
  <si>
    <t>Each non-inpatient floor is 10% or greater than the minimum perimeter area</t>
  </si>
  <si>
    <t>Percent Perimeter Area Exceeding
Minimum Perimeter Area Requirement
(%)</t>
  </si>
  <si>
    <t>IP</t>
  </si>
  <si>
    <t>SI</t>
  </si>
  <si>
    <t>Floor Plate Area
(sq ft)</t>
  </si>
  <si>
    <t>Floor Plate Area
(sq m)</t>
  </si>
  <si>
    <t>B</t>
  </si>
  <si>
    <t>less than</t>
  </si>
  <si>
    <t>greater than</t>
  </si>
  <si>
    <t>Minimum 
Perimeter Area
(sq ft)</t>
  </si>
  <si>
    <t>Mininum 
Perimeter Area
(sq m)</t>
  </si>
  <si>
    <t>For projects attempting exemplary performance</t>
  </si>
  <si>
    <t>Each non-inpatient floor meets the minimum perimeter area</t>
  </si>
  <si>
    <t>Option 1 
Simulation: Spatial Daylight Autonomy and Annual Sunlight Exposure</t>
  </si>
  <si>
    <t>Option 2 
Simulation: 
Illuminance Calculations</t>
  </si>
  <si>
    <t>Percentage of regularly occupied area within perimeter that is daylighted (%)</t>
  </si>
  <si>
    <t>Complete the table for all inpatient floors.  Floors may be grouped for simplicity.</t>
  </si>
  <si>
    <t>Note: This calculator is for use with Excel for Mac 2011 and Excel 2007 or later.</t>
  </si>
  <si>
    <t>Unit of measurement</t>
  </si>
  <si>
    <t>Note: This selection must match the unit of measurement chosen during project registration.</t>
  </si>
  <si>
    <t>Upload the completed spreadsheet to LEED Online.  Complete any related summary fields in the LEED credit form with the results of the calculator.</t>
  </si>
  <si>
    <t xml:space="preserve">Step 5. </t>
  </si>
  <si>
    <t>IP units</t>
  </si>
  <si>
    <t>Count for identical view types</t>
  </si>
  <si>
    <r>
      <rPr>
        <i/>
        <sz val="10"/>
        <color theme="1"/>
        <rFont val="Arial"/>
        <family val="2"/>
      </rPr>
      <t xml:space="preserve">For Warehouses and Distribution Centers projects
</t>
    </r>
    <r>
      <rPr>
        <sz val="10"/>
        <color theme="1"/>
        <rFont val="Arial"/>
        <family val="2"/>
      </rPr>
      <t xml:space="preserve">
Office or bulk storage, sorting, 
and distribution for each space</t>
    </r>
  </si>
  <si>
    <r>
      <t>Average sDA</t>
    </r>
    <r>
      <rPr>
        <vertAlign val="subscript"/>
        <sz val="10"/>
        <rFont val="Arial"/>
        <family val="2"/>
      </rPr>
      <t>300/50%</t>
    </r>
    <r>
      <rPr>
        <sz val="10"/>
        <rFont val="Arial"/>
        <family val="2"/>
      </rPr>
      <t xml:space="preserve"> value</t>
    </r>
  </si>
  <si>
    <t>U.S. Green Building Council</t>
  </si>
  <si>
    <t>All Rights Reserved</t>
  </si>
  <si>
    <t>Complete the Daylight tab for each regularly occupied space within the perimeter.</t>
  </si>
  <si>
    <t>Is sDA300/50 value ≥ 55%?</t>
  </si>
  <si>
    <t xml:space="preserve">Is ASE1000,250 value ≤10? </t>
  </si>
  <si>
    <t>Average sDA300/50% value</t>
  </si>
  <si>
    <t>For spaces with illuminance above 3,000 lux: View-preserving automated shades?</t>
  </si>
  <si>
    <r>
      <t>ASE</t>
    </r>
    <r>
      <rPr>
        <vertAlign val="subscript"/>
        <sz val="10"/>
        <rFont val="Arial"/>
        <family val="2"/>
      </rPr>
      <t>1000,250</t>
    </r>
    <r>
      <rPr>
        <sz val="10"/>
        <rFont val="Arial"/>
        <family val="2"/>
      </rPr>
      <t xml:space="preserve"> is 10% or less for all regularly occupied floor space</t>
    </r>
  </si>
  <si>
    <r>
      <t>ASE</t>
    </r>
    <r>
      <rPr>
        <vertAlign val="subscript"/>
        <sz val="10"/>
        <rFont val="Arial"/>
        <family val="2"/>
      </rPr>
      <t>1000,250</t>
    </r>
    <r>
      <rPr>
        <sz val="10"/>
        <rFont val="Arial"/>
        <family val="2"/>
      </rPr>
      <t xml:space="preserve"> is 10% or less for all regularly occupied space within perimeter</t>
    </r>
  </si>
  <si>
    <r>
      <t>ASE</t>
    </r>
    <r>
      <rPr>
        <vertAlign val="subscript"/>
        <sz val="10"/>
        <rFont val="Arial"/>
        <family val="2"/>
      </rPr>
      <t>1000,250</t>
    </r>
    <r>
      <rPr>
        <sz val="10"/>
        <rFont val="Arial"/>
        <family val="2"/>
      </rPr>
      <t xml:space="preserve"> is 10% or less for all regularly occupied space</t>
    </r>
  </si>
  <si>
    <t>sDA300/50 value is at least 55% for each regularly occupied space?</t>
  </si>
  <si>
    <r>
      <t xml:space="preserve"> sDA</t>
    </r>
    <r>
      <rPr>
        <vertAlign val="subscript"/>
        <sz val="10"/>
        <color indexed="8"/>
        <rFont val="Arial"/>
        <family val="2"/>
      </rPr>
      <t>300/50%</t>
    </r>
    <r>
      <rPr>
        <sz val="10"/>
        <color indexed="8"/>
        <rFont val="Arial"/>
        <family val="2"/>
      </rPr>
      <t xml:space="preserve"> value 
(%)</t>
    </r>
  </si>
  <si>
    <r>
      <t>ASE</t>
    </r>
    <r>
      <rPr>
        <vertAlign val="subscript"/>
        <sz val="10"/>
        <color indexed="8"/>
        <rFont val="Arial"/>
        <family val="2"/>
      </rPr>
      <t>1000,250</t>
    </r>
    <r>
      <rPr>
        <sz val="10"/>
        <color indexed="8"/>
        <rFont val="Arial"/>
        <family val="2"/>
      </rPr>
      <t xml:space="preserve"> value 
(%)</t>
    </r>
  </si>
  <si>
    <t>exemplary performance: each regularly occupied space has sDA300/50% value of at least 55%</t>
  </si>
  <si>
    <t>ASE1000,250 is 10% or less for all regularly occupied spaces</t>
  </si>
  <si>
    <r>
      <rPr>
        <b/>
        <sz val="16"/>
        <rFont val="Arial"/>
        <family val="2"/>
      </rPr>
      <t xml:space="preserve">Daylight and Quality Views Calculator
</t>
    </r>
    <r>
      <rPr>
        <sz val="9"/>
        <rFont val="Arial"/>
        <family val="2"/>
      </rPr>
      <t>LEED v4.1 EQ Credit Daylight, EQ Credit Quality Views</t>
    </r>
  </si>
  <si>
    <t>first measurement</t>
  </si>
  <si>
    <t>second measurement (Optional)</t>
  </si>
  <si>
    <r>
      <t xml:space="preserve">Copyright </t>
    </r>
    <r>
      <rPr>
        <sz val="9"/>
        <color theme="0" tint="-0.499984740745262"/>
        <rFont val="Arial"/>
        <family val="2"/>
      </rPr>
      <t>©</t>
    </r>
    <r>
      <rPr>
        <sz val="8"/>
        <color theme="0" tint="-0.499984740745262"/>
        <rFont val="Arial"/>
        <family val="2"/>
      </rPr>
      <t xml:space="preserve"> 2019</t>
    </r>
  </si>
  <si>
    <t>Occupants are within three times the head height and have direct access to the view</t>
  </si>
  <si>
    <t>View Content</t>
  </si>
  <si>
    <t xml:space="preserve">Occupants are within three times the head height and have direct access to the view </t>
  </si>
  <si>
    <t>Visible light transmittance of the glazing (VLT) (%)</t>
  </si>
  <si>
    <t>V02</t>
  </si>
  <si>
    <t>Last Updaled 1/20/21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</si>
</sst>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;[Red]#,##0"/>
  </numFmts>
  <fonts count="4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0"/>
      <color theme="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10"/>
      <color rgb="FF777777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Arial"/>
      <family val="2"/>
    </font>
    <font>
      <sz val="10"/>
      <color indexed="81"/>
      <name val="Arial"/>
      <family val="2"/>
    </font>
    <font>
      <vertAlign val="subscript"/>
      <sz val="10"/>
      <color indexed="8"/>
      <name val="Arial"/>
      <family val="2"/>
    </font>
    <font>
      <vertAlign val="subscript"/>
      <sz val="10"/>
      <name val="Arial"/>
      <family val="2"/>
    </font>
    <font>
      <b/>
      <sz val="10"/>
      <color theme="0"/>
      <name val="Arial"/>
      <family val="2"/>
    </font>
    <font>
      <sz val="10"/>
      <color rgb="FF00B0F0"/>
      <name val="Arial"/>
      <family val="2"/>
    </font>
    <font>
      <sz val="9"/>
      <name val="Arial"/>
      <family val="2"/>
    </font>
    <font>
      <sz val="16"/>
      <color theme="0"/>
      <name val="Arial Black"/>
      <family val="2"/>
    </font>
    <font>
      <i/>
      <sz val="10"/>
      <color theme="1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b/>
      <i/>
      <sz val="9"/>
      <name val="Arial"/>
      <family val="2"/>
    </font>
    <font>
      <sz val="9"/>
      <color indexed="81"/>
      <name val="Tahoma"/>
      <family val="2"/>
    </font>
    <font>
      <sz val="9"/>
      <color indexed="8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ADD0"/>
        <bgColor indexed="64"/>
      </patternFill>
    </fill>
    <fill>
      <patternFill patternType="solid">
        <fgColor theme="0" tint="-0.14996795556505021"/>
        <bgColor indexed="64"/>
      </patternFill>
    </fill>
  </fills>
  <borders count="6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2499465926084170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499984740745262"/>
      </top>
      <bottom/>
      <diagonal/>
    </border>
    <border>
      <left style="thin">
        <color theme="0" tint="-0.24994659260841701"/>
      </left>
      <right/>
      <top/>
      <bottom style="thin">
        <color theme="0" tint="-0.499984740745262"/>
      </bottom>
      <diagonal/>
    </border>
  </borders>
  <cellStyleXfs count="91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9" fillId="0" borderId="0"/>
    <xf numFmtId="0" fontId="9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8" fillId="0" borderId="0"/>
    <xf numFmtId="43" fontId="6" fillId="0" borderId="0" applyFont="0" applyFill="0" applyBorder="0" applyAlignment="0" applyProtection="0"/>
    <xf numFmtId="0" fontId="18" fillId="0" borderId="0"/>
  </cellStyleXfs>
  <cellXfs count="358">
    <xf numFmtId="0" fontId="0" fillId="0" borderId="0" xfId="0"/>
    <xf numFmtId="0" fontId="15" fillId="0" borderId="0" xfId="0" applyFont="1" applyBorder="1" applyAlignment="1" applyProtection="1">
      <alignment wrapText="1"/>
      <protection hidden="1"/>
    </xf>
    <xf numFmtId="0" fontId="15" fillId="0" borderId="0" xfId="0" applyFont="1" applyAlignment="1" applyProtection="1">
      <alignment wrapText="1"/>
      <protection hidden="1"/>
    </xf>
    <xf numFmtId="0" fontId="15" fillId="0" borderId="0" xfId="0" applyFont="1" applyAlignment="1" applyProtection="1">
      <protection hidden="1"/>
    </xf>
    <xf numFmtId="0" fontId="9" fillId="3" borderId="0" xfId="0" applyFont="1" applyFill="1" applyBorder="1" applyAlignment="1" applyProtection="1">
      <alignment wrapText="1"/>
      <protection hidden="1"/>
    </xf>
    <xf numFmtId="0" fontId="9" fillId="3" borderId="0" xfId="0" applyFont="1" applyFill="1" applyBorder="1" applyAlignment="1" applyProtection="1">
      <alignment horizontal="left" wrapText="1" indent="2"/>
      <protection hidden="1"/>
    </xf>
    <xf numFmtId="0" fontId="9" fillId="5" borderId="0" xfId="0" applyFont="1" applyFill="1" applyBorder="1" applyAlignment="1" applyProtection="1">
      <alignment wrapText="1"/>
      <protection hidden="1"/>
    </xf>
    <xf numFmtId="0" fontId="9" fillId="5" borderId="0" xfId="0" applyFont="1" applyFill="1" applyBorder="1" applyProtection="1">
      <protection hidden="1"/>
    </xf>
    <xf numFmtId="0" fontId="9" fillId="3" borderId="0" xfId="0" applyFont="1" applyFill="1" applyBorder="1" applyAlignment="1" applyProtection="1">
      <protection hidden="1"/>
    </xf>
    <xf numFmtId="0" fontId="11" fillId="3" borderId="0" xfId="0" applyFont="1" applyFill="1" applyBorder="1" applyAlignment="1" applyProtection="1">
      <alignment horizontal="left" indent="2"/>
      <protection hidden="1"/>
    </xf>
    <xf numFmtId="0" fontId="9" fillId="3" borderId="0" xfId="0" applyFont="1" applyFill="1" applyBorder="1" applyAlignment="1" applyProtection="1">
      <alignment vertical="center" wrapText="1"/>
      <protection hidden="1"/>
    </xf>
    <xf numFmtId="0" fontId="14" fillId="3" borderId="0" xfId="0" applyFont="1" applyFill="1" applyBorder="1" applyAlignment="1" applyProtection="1">
      <alignment vertical="center"/>
      <protection hidden="1"/>
    </xf>
    <xf numFmtId="0" fontId="10" fillId="3" borderId="0" xfId="0" applyFont="1" applyFill="1" applyBorder="1" applyAlignment="1" applyProtection="1">
      <alignment wrapText="1"/>
      <protection hidden="1"/>
    </xf>
    <xf numFmtId="0" fontId="9" fillId="3" borderId="0" xfId="0" applyFont="1" applyFill="1" applyBorder="1" applyAlignment="1" applyProtection="1">
      <alignment horizontal="left" wrapText="1"/>
      <protection hidden="1"/>
    </xf>
    <xf numFmtId="0" fontId="9" fillId="3" borderId="0" xfId="0" applyFont="1" applyFill="1" applyBorder="1" applyProtection="1">
      <protection hidden="1"/>
    </xf>
    <xf numFmtId="0" fontId="9" fillId="3" borderId="0" xfId="0" applyFont="1" applyFill="1" applyBorder="1" applyAlignment="1" applyProtection="1">
      <alignment vertical="center"/>
      <protection hidden="1"/>
    </xf>
    <xf numFmtId="0" fontId="9" fillId="3" borderId="6" xfId="0" applyFont="1" applyFill="1" applyBorder="1" applyAlignment="1" applyProtection="1">
      <alignment wrapText="1"/>
      <protection hidden="1"/>
    </xf>
    <xf numFmtId="0" fontId="9" fillId="3" borderId="7" xfId="0" applyFont="1" applyFill="1" applyBorder="1" applyAlignment="1" applyProtection="1">
      <alignment wrapText="1"/>
      <protection hidden="1"/>
    </xf>
    <xf numFmtId="0" fontId="17" fillId="3" borderId="7" xfId="0" applyFont="1" applyFill="1" applyBorder="1" applyAlignment="1" applyProtection="1">
      <alignment vertical="center"/>
      <protection hidden="1"/>
    </xf>
    <xf numFmtId="0" fontId="9" fillId="3" borderId="7" xfId="0" applyFont="1" applyFill="1" applyBorder="1" applyAlignment="1" applyProtection="1">
      <protection hidden="1"/>
    </xf>
    <xf numFmtId="0" fontId="9" fillId="3" borderId="8" xfId="0" applyFont="1" applyFill="1" applyBorder="1" applyAlignment="1" applyProtection="1">
      <protection hidden="1"/>
    </xf>
    <xf numFmtId="0" fontId="9" fillId="3" borderId="4" xfId="0" applyFont="1" applyFill="1" applyBorder="1" applyAlignment="1" applyProtection="1">
      <alignment wrapText="1"/>
      <protection hidden="1"/>
    </xf>
    <xf numFmtId="0" fontId="9" fillId="3" borderId="5" xfId="0" applyFont="1" applyFill="1" applyBorder="1" applyAlignment="1" applyProtection="1">
      <alignment wrapText="1"/>
      <protection hidden="1"/>
    </xf>
    <xf numFmtId="0" fontId="10" fillId="3" borderId="4" xfId="0" applyFont="1" applyFill="1" applyBorder="1" applyAlignment="1" applyProtection="1">
      <alignment wrapText="1"/>
      <protection hidden="1"/>
    </xf>
    <xf numFmtId="0" fontId="9" fillId="3" borderId="5" xfId="0" applyFont="1" applyFill="1" applyBorder="1" applyProtection="1">
      <protection hidden="1"/>
    </xf>
    <xf numFmtId="0" fontId="9" fillId="3" borderId="9" xfId="0" applyFont="1" applyFill="1" applyBorder="1" applyAlignment="1" applyProtection="1">
      <alignment wrapText="1"/>
      <protection hidden="1"/>
    </xf>
    <xf numFmtId="0" fontId="9" fillId="3" borderId="10" xfId="0" applyFont="1" applyFill="1" applyBorder="1" applyAlignment="1" applyProtection="1">
      <alignment wrapText="1"/>
      <protection hidden="1"/>
    </xf>
    <xf numFmtId="0" fontId="9" fillId="3" borderId="11" xfId="0" applyFont="1" applyFill="1" applyBorder="1" applyAlignment="1" applyProtection="1">
      <alignment wrapText="1"/>
      <protection hidden="1"/>
    </xf>
    <xf numFmtId="0" fontId="10" fillId="3" borderId="0" xfId="0" applyFont="1" applyFill="1" applyBorder="1" applyAlignment="1" applyProtection="1"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0" fillId="3" borderId="0" xfId="0" applyFont="1" applyFill="1" applyBorder="1" applyAlignment="1" applyProtection="1">
      <alignment vertical="center"/>
      <protection hidden="1"/>
    </xf>
    <xf numFmtId="0" fontId="9" fillId="5" borderId="0" xfId="0" applyFont="1" applyFill="1" applyBorder="1" applyAlignment="1" applyProtection="1">
      <alignment vertical="center"/>
      <protection hidden="1"/>
    </xf>
    <xf numFmtId="0" fontId="22" fillId="0" borderId="0" xfId="0" applyFont="1" applyBorder="1" applyAlignment="1" applyProtection="1">
      <alignment wrapText="1"/>
      <protection hidden="1"/>
    </xf>
    <xf numFmtId="0" fontId="15" fillId="6" borderId="0" xfId="0" applyFont="1" applyFill="1" applyProtection="1">
      <protection hidden="1"/>
    </xf>
    <xf numFmtId="0" fontId="15" fillId="0" borderId="0" xfId="0" applyFont="1" applyFill="1" applyProtection="1">
      <protection hidden="1"/>
    </xf>
    <xf numFmtId="0" fontId="15" fillId="0" borderId="0" xfId="0" applyFont="1" applyProtection="1">
      <protection hidden="1"/>
    </xf>
    <xf numFmtId="0" fontId="22" fillId="6" borderId="0" xfId="0" applyFont="1" applyFill="1" applyBorder="1" applyProtection="1">
      <protection hidden="1"/>
    </xf>
    <xf numFmtId="0" fontId="22" fillId="6" borderId="0" xfId="0" applyFont="1" applyFill="1" applyAlignment="1" applyProtection="1">
      <alignment vertical="center" wrapText="1"/>
      <protection hidden="1"/>
    </xf>
    <xf numFmtId="0" fontId="22" fillId="0" borderId="0" xfId="0" applyFont="1" applyFill="1" applyAlignment="1" applyProtection="1">
      <alignment vertical="center" wrapText="1"/>
      <protection hidden="1"/>
    </xf>
    <xf numFmtId="0" fontId="18" fillId="5" borderId="0" xfId="4" applyFont="1" applyFill="1" applyBorder="1" applyProtection="1">
      <protection hidden="1"/>
    </xf>
    <xf numFmtId="0" fontId="18" fillId="3" borderId="4" xfId="4" applyFont="1" applyFill="1" applyBorder="1" applyProtection="1">
      <protection hidden="1"/>
    </xf>
    <xf numFmtId="0" fontId="18" fillId="3" borderId="0" xfId="4" applyFont="1" applyFill="1" applyBorder="1" applyProtection="1">
      <protection hidden="1"/>
    </xf>
    <xf numFmtId="0" fontId="18" fillId="3" borderId="5" xfId="4" applyFont="1" applyFill="1" applyBorder="1" applyProtection="1">
      <protection hidden="1"/>
    </xf>
    <xf numFmtId="0" fontId="0" fillId="5" borderId="0" xfId="0" applyFill="1" applyBorder="1" applyProtection="1">
      <protection hidden="1"/>
    </xf>
    <xf numFmtId="0" fontId="14" fillId="5" borderId="0" xfId="0" applyFont="1" applyFill="1" applyProtection="1">
      <protection hidden="1"/>
    </xf>
    <xf numFmtId="0" fontId="14" fillId="3" borderId="4" xfId="0" applyFont="1" applyFill="1" applyBorder="1" applyAlignment="1" applyProtection="1">
      <alignment vertical="center"/>
      <protection hidden="1"/>
    </xf>
    <xf numFmtId="0" fontId="14" fillId="3" borderId="0" xfId="0" applyFont="1" applyFill="1" applyBorder="1" applyProtection="1">
      <protection hidden="1"/>
    </xf>
    <xf numFmtId="0" fontId="0" fillId="3" borderId="0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20" fillId="3" borderId="0" xfId="0" applyFont="1" applyFill="1" applyBorder="1" applyAlignment="1" applyProtection="1">
      <alignment vertical="center"/>
      <protection hidden="1"/>
    </xf>
    <xf numFmtId="0" fontId="12" fillId="4" borderId="14" xfId="0" applyFont="1" applyFill="1" applyBorder="1" applyAlignment="1" applyProtection="1">
      <alignment horizontal="center" vertical="center" wrapText="1"/>
      <protection hidden="1"/>
    </xf>
    <xf numFmtId="0" fontId="34" fillId="6" borderId="0" xfId="0" applyFont="1" applyFill="1" applyAlignment="1" applyProtection="1">
      <alignment horizontal="left" vertical="center" wrapText="1"/>
      <protection hidden="1"/>
    </xf>
    <xf numFmtId="0" fontId="9" fillId="3" borderId="0" xfId="0" applyFont="1" applyFill="1" applyBorder="1" applyAlignment="1" applyProtection="1">
      <alignment horizontal="left" vertical="top" wrapText="1"/>
      <protection hidden="1"/>
    </xf>
    <xf numFmtId="4" fontId="29" fillId="5" borderId="1" xfId="1" applyNumberFormat="1" applyFont="1" applyFill="1" applyBorder="1" applyAlignment="1" applyProtection="1">
      <alignment horizontal="left" vertical="center" wrapText="1" indent="1"/>
      <protection locked="0"/>
    </xf>
    <xf numFmtId="0" fontId="35" fillId="5" borderId="1" xfId="0" applyFont="1" applyFill="1" applyBorder="1" applyAlignment="1" applyProtection="1">
      <alignment horizontal="center" vertical="center" wrapText="1"/>
      <protection hidden="1"/>
    </xf>
    <xf numFmtId="4" fontId="29" fillId="5" borderId="20" xfId="0" applyNumberFormat="1" applyFont="1" applyFill="1" applyBorder="1" applyAlignment="1" applyProtection="1">
      <alignment horizontal="left" vertical="center" wrapText="1"/>
      <protection locked="0"/>
    </xf>
    <xf numFmtId="4" fontId="29" fillId="4" borderId="14" xfId="0" applyNumberFormat="1" applyFont="1" applyFill="1" applyBorder="1" applyAlignment="1" applyProtection="1">
      <alignment horizontal="right" vertical="center" wrapText="1"/>
      <protection locked="0"/>
    </xf>
    <xf numFmtId="0" fontId="29" fillId="5" borderId="15" xfId="0" applyFont="1" applyFill="1" applyBorder="1" applyAlignment="1" applyProtection="1">
      <alignment horizontal="left" vertical="center" wrapText="1"/>
      <protection locked="0"/>
    </xf>
    <xf numFmtId="0" fontId="29" fillId="5" borderId="18" xfId="0" applyFont="1" applyFill="1" applyBorder="1" applyAlignment="1" applyProtection="1">
      <alignment horizontal="left" vertical="center" wrapText="1"/>
      <protection locked="0"/>
    </xf>
    <xf numFmtId="0" fontId="29" fillId="5" borderId="19" xfId="0" applyFont="1" applyFill="1" applyBorder="1" applyAlignment="1" applyProtection="1">
      <alignment horizontal="left" vertical="center" wrapText="1"/>
      <protection locked="0"/>
    </xf>
    <xf numFmtId="0" fontId="29" fillId="5" borderId="21" xfId="0" applyFont="1" applyFill="1" applyBorder="1" applyAlignment="1" applyProtection="1">
      <alignment horizontal="left" vertical="center" wrapText="1"/>
      <protection locked="0"/>
    </xf>
    <xf numFmtId="4" fontId="29" fillId="5" borderId="16" xfId="0" applyNumberFormat="1" applyFont="1" applyFill="1" applyBorder="1" applyAlignment="1" applyProtection="1">
      <alignment horizontal="right" vertical="center" wrapText="1"/>
      <protection locked="0"/>
    </xf>
    <xf numFmtId="4" fontId="29" fillId="5" borderId="19" xfId="0" applyNumberFormat="1" applyFont="1" applyFill="1" applyBorder="1" applyAlignment="1" applyProtection="1">
      <alignment horizontal="right" vertical="center" wrapText="1"/>
      <protection locked="0"/>
    </xf>
    <xf numFmtId="4" fontId="29" fillId="5" borderId="22" xfId="0" applyNumberFormat="1" applyFont="1" applyFill="1" applyBorder="1" applyAlignment="1" applyProtection="1">
      <alignment horizontal="right" vertical="center" wrapText="1"/>
      <protection locked="0"/>
    </xf>
    <xf numFmtId="0" fontId="14" fillId="3" borderId="0" xfId="0" applyFont="1" applyFill="1" applyProtection="1">
      <protection hidden="1"/>
    </xf>
    <xf numFmtId="0" fontId="10" fillId="3" borderId="0" xfId="0" applyFont="1" applyFill="1" applyBorder="1" applyAlignment="1" applyProtection="1">
      <alignment vertical="top"/>
      <protection hidden="1"/>
    </xf>
    <xf numFmtId="0" fontId="9" fillId="3" borderId="8" xfId="0" applyFont="1" applyFill="1" applyBorder="1" applyAlignment="1" applyProtection="1">
      <alignment wrapText="1"/>
      <protection hidden="1"/>
    </xf>
    <xf numFmtId="0" fontId="35" fillId="3" borderId="1" xfId="0" applyFont="1" applyFill="1" applyBorder="1" applyAlignment="1" applyProtection="1">
      <alignment vertical="center" wrapText="1"/>
      <protection hidden="1"/>
    </xf>
    <xf numFmtId="0" fontId="35" fillId="3" borderId="1" xfId="0" applyFont="1" applyFill="1" applyBorder="1" applyAlignment="1" applyProtection="1">
      <alignment horizontal="center" vertical="center" wrapText="1"/>
      <protection hidden="1"/>
    </xf>
    <xf numFmtId="0" fontId="23" fillId="3" borderId="0" xfId="0" applyFont="1" applyFill="1" applyBorder="1" applyAlignment="1" applyProtection="1">
      <alignment vertical="center"/>
      <protection hidden="1"/>
    </xf>
    <xf numFmtId="0" fontId="36" fillId="6" borderId="0" xfId="0" applyFont="1" applyFill="1" applyAlignment="1" applyProtection="1">
      <alignment vertical="center"/>
      <protection hidden="1"/>
    </xf>
    <xf numFmtId="0" fontId="35" fillId="5" borderId="0" xfId="0" applyFont="1" applyFill="1" applyBorder="1" applyAlignment="1" applyProtection="1">
      <alignment wrapText="1"/>
      <protection hidden="1"/>
    </xf>
    <xf numFmtId="0" fontId="29" fillId="5" borderId="31" xfId="0" applyFont="1" applyFill="1" applyBorder="1" applyAlignment="1" applyProtection="1">
      <alignment horizontal="left" vertical="center" wrapText="1"/>
      <protection locked="0"/>
    </xf>
    <xf numFmtId="0" fontId="29" fillId="5" borderId="32" xfId="0" applyFont="1" applyFill="1" applyBorder="1" applyAlignment="1" applyProtection="1">
      <alignment horizontal="left" vertical="center" wrapText="1"/>
      <protection locked="0"/>
    </xf>
    <xf numFmtId="0" fontId="29" fillId="5" borderId="25" xfId="0" applyFont="1" applyFill="1" applyBorder="1" applyAlignment="1" applyProtection="1">
      <alignment horizontal="left" vertical="center" wrapText="1"/>
      <protection locked="0"/>
    </xf>
    <xf numFmtId="0" fontId="29" fillId="5" borderId="26" xfId="0" applyFont="1" applyFill="1" applyBorder="1" applyAlignment="1" applyProtection="1">
      <alignment horizontal="left" vertical="center" wrapText="1"/>
      <protection locked="0"/>
    </xf>
    <xf numFmtId="4" fontId="29" fillId="5" borderId="27" xfId="0" applyNumberFormat="1" applyFont="1" applyFill="1" applyBorder="1" applyAlignment="1" applyProtection="1">
      <alignment horizontal="left" vertical="center" wrapText="1"/>
      <protection locked="0"/>
    </xf>
    <xf numFmtId="39" fontId="9" fillId="3" borderId="0" xfId="0" applyNumberFormat="1" applyFont="1" applyFill="1" applyBorder="1" applyAlignment="1" applyProtection="1">
      <alignment vertical="center"/>
    </xf>
    <xf numFmtId="10" fontId="10" fillId="3" borderId="7" xfId="2" applyNumberFormat="1" applyFont="1" applyFill="1" applyBorder="1" applyAlignment="1" applyProtection="1">
      <alignment horizontal="center" vertical="center"/>
    </xf>
    <xf numFmtId="0" fontId="9" fillId="5" borderId="0" xfId="0" applyFont="1" applyFill="1" applyAlignment="1" applyProtection="1">
      <alignment vertical="center"/>
    </xf>
    <xf numFmtId="0" fontId="9" fillId="3" borderId="6" xfId="0" applyFont="1" applyFill="1" applyBorder="1" applyAlignment="1" applyProtection="1">
      <alignment vertical="center"/>
    </xf>
    <xf numFmtId="0" fontId="9" fillId="3" borderId="7" xfId="0" applyFont="1" applyFill="1" applyBorder="1" applyAlignment="1" applyProtection="1">
      <alignment vertical="center"/>
    </xf>
    <xf numFmtId="0" fontId="9" fillId="3" borderId="8" xfId="0" applyFont="1" applyFill="1" applyBorder="1" applyAlignment="1" applyProtection="1">
      <alignment vertical="center"/>
    </xf>
    <xf numFmtId="0" fontId="9" fillId="3" borderId="4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9" fillId="3" borderId="0" xfId="0" applyFont="1" applyFill="1" applyBorder="1" applyAlignment="1" applyProtection="1">
      <alignment vertical="center"/>
    </xf>
    <xf numFmtId="0" fontId="33" fillId="3" borderId="0" xfId="0" applyFont="1" applyFill="1" applyBorder="1" applyAlignment="1" applyProtection="1">
      <alignment vertical="center"/>
    </xf>
    <xf numFmtId="0" fontId="10" fillId="3" borderId="0" xfId="0" applyFont="1" applyFill="1" applyBorder="1" applyAlignment="1" applyProtection="1">
      <alignment vertical="center"/>
    </xf>
    <xf numFmtId="0" fontId="10" fillId="3" borderId="5" xfId="0" applyFont="1" applyFill="1" applyBorder="1" applyAlignment="1" applyProtection="1">
      <alignment vertical="center"/>
    </xf>
    <xf numFmtId="0" fontId="10" fillId="5" borderId="0" xfId="0" applyFont="1" applyFill="1" applyAlignment="1" applyProtection="1">
      <alignment vertical="center"/>
    </xf>
    <xf numFmtId="49" fontId="14" fillId="3" borderId="0" xfId="0" applyNumberFormat="1" applyFont="1" applyFill="1" applyBorder="1" applyAlignment="1" applyProtection="1">
      <alignment vertical="center"/>
    </xf>
    <xf numFmtId="0" fontId="9" fillId="3" borderId="0" xfId="0" applyFont="1" applyFill="1" applyAlignment="1" applyProtection="1">
      <alignment vertical="center"/>
    </xf>
    <xf numFmtId="49" fontId="23" fillId="3" borderId="0" xfId="0" applyNumberFormat="1" applyFont="1" applyFill="1" applyBorder="1" applyAlignment="1" applyProtection="1">
      <alignment vertical="center"/>
    </xf>
    <xf numFmtId="0" fontId="9" fillId="3" borderId="5" xfId="0" applyFont="1" applyFill="1" applyBorder="1" applyAlignment="1" applyProtection="1">
      <alignment vertical="center"/>
    </xf>
    <xf numFmtId="0" fontId="9" fillId="5" borderId="0" xfId="0" applyFont="1" applyFill="1" applyBorder="1" applyAlignment="1" applyProtection="1">
      <alignment vertical="center"/>
    </xf>
    <xf numFmtId="0" fontId="10" fillId="3" borderId="7" xfId="0" applyFont="1" applyFill="1" applyBorder="1" applyAlignment="1" applyProtection="1"/>
    <xf numFmtId="49" fontId="23" fillId="3" borderId="0" xfId="0" applyNumberFormat="1" applyFont="1" applyFill="1" applyBorder="1" applyAlignment="1" applyProtection="1">
      <alignment vertical="center" wrapText="1"/>
    </xf>
    <xf numFmtId="0" fontId="9" fillId="3" borderId="0" xfId="0" applyNumberFormat="1" applyFont="1" applyFill="1" applyBorder="1" applyAlignment="1" applyProtection="1">
      <alignment vertical="center"/>
    </xf>
    <xf numFmtId="0" fontId="9" fillId="3" borderId="5" xfId="0" applyFont="1" applyFill="1" applyBorder="1" applyAlignment="1" applyProtection="1">
      <alignment horizontal="left" vertical="center" wrapText="1"/>
    </xf>
    <xf numFmtId="0" fontId="24" fillId="3" borderId="13" xfId="0" applyFont="1" applyFill="1" applyBorder="1" applyAlignment="1" applyProtection="1"/>
    <xf numFmtId="49" fontId="9" fillId="3" borderId="13" xfId="0" applyNumberFormat="1" applyFont="1" applyFill="1" applyBorder="1" applyAlignment="1" applyProtection="1">
      <alignment vertical="center"/>
    </xf>
    <xf numFmtId="0" fontId="9" fillId="3" borderId="13" xfId="0" applyFont="1" applyFill="1" applyBorder="1" applyAlignment="1" applyProtection="1">
      <alignment vertical="center"/>
    </xf>
    <xf numFmtId="0" fontId="24" fillId="3" borderId="0" xfId="0" applyFont="1" applyFill="1" applyBorder="1" applyAlignment="1" applyProtection="1">
      <alignment vertical="top"/>
    </xf>
    <xf numFmtId="49" fontId="9" fillId="3" borderId="0" xfId="0" applyNumberFormat="1" applyFont="1" applyFill="1" applyBorder="1" applyAlignment="1" applyProtection="1">
      <alignment vertical="center"/>
    </xf>
    <xf numFmtId="49" fontId="9" fillId="3" borderId="0" xfId="0" applyNumberFormat="1" applyFont="1" applyFill="1" applyBorder="1" applyAlignment="1" applyProtection="1">
      <alignment vertical="top"/>
    </xf>
    <xf numFmtId="44" fontId="9" fillId="3" borderId="0" xfId="0" applyNumberFormat="1" applyFont="1" applyFill="1" applyBorder="1" applyAlignment="1" applyProtection="1">
      <alignment vertical="center" wrapText="1"/>
    </xf>
    <xf numFmtId="49" fontId="25" fillId="3" borderId="0" xfId="0" applyNumberFormat="1" applyFont="1" applyFill="1" applyBorder="1" applyAlignment="1" applyProtection="1">
      <alignment vertical="top"/>
    </xf>
    <xf numFmtId="49" fontId="25" fillId="3" borderId="0" xfId="0" applyNumberFormat="1" applyFont="1" applyFill="1" applyBorder="1" applyAlignment="1" applyProtection="1">
      <alignment vertical="top" wrapText="1"/>
    </xf>
    <xf numFmtId="0" fontId="9" fillId="5" borderId="0" xfId="0" applyFont="1" applyFill="1" applyBorder="1" applyAlignment="1" applyProtection="1"/>
    <xf numFmtId="0" fontId="9" fillId="3" borderId="9" xfId="0" applyFont="1" applyFill="1" applyBorder="1" applyAlignment="1" applyProtection="1">
      <alignment vertical="center"/>
    </xf>
    <xf numFmtId="0" fontId="9" fillId="3" borderId="10" xfId="0" applyFont="1" applyFill="1" applyBorder="1" applyAlignment="1" applyProtection="1">
      <alignment vertical="center"/>
    </xf>
    <xf numFmtId="44" fontId="9" fillId="3" borderId="10" xfId="0" applyNumberFormat="1" applyFont="1" applyFill="1" applyBorder="1" applyAlignment="1" applyProtection="1">
      <alignment vertical="center" wrapText="1"/>
    </xf>
    <xf numFmtId="0" fontId="9" fillId="3" borderId="11" xfId="0" applyFont="1" applyFill="1" applyBorder="1" applyAlignment="1" applyProtection="1">
      <alignment vertical="center"/>
    </xf>
    <xf numFmtId="0" fontId="15" fillId="5" borderId="0" xfId="0" applyFont="1" applyFill="1" applyBorder="1" applyProtection="1"/>
    <xf numFmtId="0" fontId="15" fillId="5" borderId="0" xfId="0" applyFont="1" applyFill="1" applyBorder="1" applyAlignment="1" applyProtection="1">
      <alignment wrapText="1"/>
    </xf>
    <xf numFmtId="0" fontId="9" fillId="5" borderId="12" xfId="0" applyFont="1" applyFill="1" applyBorder="1" applyAlignment="1" applyProtection="1">
      <alignment vertical="center"/>
      <protection hidden="1"/>
    </xf>
    <xf numFmtId="49" fontId="25" fillId="5" borderId="12" xfId="0" applyNumberFormat="1" applyFont="1" applyFill="1" applyBorder="1" applyAlignment="1" applyProtection="1">
      <alignment vertical="top"/>
      <protection hidden="1"/>
    </xf>
    <xf numFmtId="49" fontId="25" fillId="5" borderId="12" xfId="0" applyNumberFormat="1" applyFont="1" applyFill="1" applyBorder="1" applyAlignment="1" applyProtection="1">
      <alignment vertical="top" wrapText="1"/>
      <protection hidden="1"/>
    </xf>
    <xf numFmtId="0" fontId="9" fillId="5" borderId="12" xfId="0" applyFont="1" applyFill="1" applyBorder="1" applyAlignment="1" applyProtection="1">
      <alignment vertical="center"/>
    </xf>
    <xf numFmtId="49" fontId="25" fillId="5" borderId="12" xfId="0" applyNumberFormat="1" applyFont="1" applyFill="1" applyBorder="1" applyAlignment="1" applyProtection="1">
      <alignment vertical="top"/>
    </xf>
    <xf numFmtId="49" fontId="25" fillId="5" borderId="12" xfId="0" applyNumberFormat="1" applyFont="1" applyFill="1" applyBorder="1" applyAlignment="1" applyProtection="1">
      <alignment vertical="top" wrapText="1"/>
    </xf>
    <xf numFmtId="0" fontId="10" fillId="3" borderId="7" xfId="0" applyNumberFormat="1" applyFont="1" applyFill="1" applyBorder="1" applyAlignment="1" applyProtection="1"/>
    <xf numFmtId="0" fontId="10" fillId="3" borderId="0" xfId="0" applyNumberFormat="1" applyFont="1" applyFill="1" applyBorder="1" applyAlignment="1" applyProtection="1"/>
    <xf numFmtId="0" fontId="24" fillId="3" borderId="0" xfId="0" applyNumberFormat="1" applyFont="1" applyFill="1" applyBorder="1" applyAlignment="1" applyProtection="1"/>
    <xf numFmtId="0" fontId="24" fillId="3" borderId="0" xfId="0" applyNumberFormat="1" applyFont="1" applyFill="1" applyBorder="1" applyAlignment="1" applyProtection="1">
      <alignment vertical="top"/>
    </xf>
    <xf numFmtId="0" fontId="9" fillId="3" borderId="0" xfId="0" applyNumberFormat="1" applyFont="1" applyFill="1" applyBorder="1" applyAlignment="1" applyProtection="1">
      <alignment vertical="top"/>
    </xf>
    <xf numFmtId="0" fontId="25" fillId="3" borderId="0" xfId="0" applyNumberFormat="1" applyFont="1" applyFill="1" applyBorder="1" applyAlignment="1" applyProtection="1">
      <alignment vertical="top"/>
    </xf>
    <xf numFmtId="0" fontId="24" fillId="3" borderId="13" xfId="0" applyNumberFormat="1" applyFont="1" applyFill="1" applyBorder="1" applyAlignment="1" applyProtection="1"/>
    <xf numFmtId="0" fontId="10" fillId="3" borderId="0" xfId="0" applyFont="1" applyFill="1" applyBorder="1" applyAlignment="1" applyProtection="1">
      <alignment horizontal="left" vertical="center"/>
    </xf>
    <xf numFmtId="0" fontId="9" fillId="3" borderId="0" xfId="0" applyFont="1" applyFill="1" applyBorder="1" applyAlignment="1" applyProtection="1">
      <alignment horizontal="left" vertical="top" wrapText="1"/>
      <protection hidden="1"/>
    </xf>
    <xf numFmtId="49" fontId="9" fillId="3" borderId="0" xfId="0" applyNumberFormat="1" applyFont="1" applyFill="1" applyBorder="1" applyAlignment="1" applyProtection="1">
      <alignment horizontal="left" vertical="center" wrapText="1"/>
    </xf>
    <xf numFmtId="0" fontId="4" fillId="0" borderId="0" xfId="0" applyFont="1" applyAlignment="1" applyProtection="1">
      <alignment wrapText="1"/>
      <protection hidden="1"/>
    </xf>
    <xf numFmtId="10" fontId="9" fillId="3" borderId="7" xfId="2" applyNumberFormat="1" applyFont="1" applyFill="1" applyBorder="1" applyAlignment="1" applyProtection="1">
      <alignment horizontal="center" vertical="center"/>
    </xf>
    <xf numFmtId="39" fontId="35" fillId="3" borderId="1" xfId="0" applyNumberFormat="1" applyFont="1" applyFill="1" applyBorder="1" applyAlignment="1" applyProtection="1">
      <alignment vertical="center"/>
    </xf>
    <xf numFmtId="10" fontId="35" fillId="3" borderId="1" xfId="2" applyNumberFormat="1" applyFont="1" applyFill="1" applyBorder="1" applyAlignment="1" applyProtection="1">
      <alignment horizontal="center" vertical="center"/>
    </xf>
    <xf numFmtId="0" fontId="23" fillId="3" borderId="0" xfId="0" applyFont="1" applyFill="1" applyBorder="1" applyAlignment="1" applyProtection="1">
      <alignment vertical="top"/>
      <protection hidden="1"/>
    </xf>
    <xf numFmtId="0" fontId="9" fillId="4" borderId="26" xfId="0" applyFont="1" applyFill="1" applyBorder="1" applyAlignment="1" applyProtection="1">
      <alignment horizontal="center" vertical="center" wrapText="1"/>
      <protection hidden="1"/>
    </xf>
    <xf numFmtId="0" fontId="9" fillId="4" borderId="27" xfId="0" applyFont="1" applyFill="1" applyBorder="1" applyAlignment="1" applyProtection="1">
      <alignment horizontal="center" vertical="center" wrapText="1"/>
      <protection hidden="1"/>
    </xf>
    <xf numFmtId="3" fontId="35" fillId="3" borderId="39" xfId="0" applyNumberFormat="1" applyFont="1" applyFill="1" applyBorder="1" applyAlignment="1" applyProtection="1">
      <alignment horizontal="left" vertical="center" wrapText="1"/>
      <protection hidden="1"/>
    </xf>
    <xf numFmtId="3" fontId="35" fillId="3" borderId="40" xfId="0" applyNumberFormat="1" applyFont="1" applyFill="1" applyBorder="1" applyAlignment="1" applyProtection="1">
      <alignment horizontal="left" vertical="center" wrapText="1"/>
      <protection hidden="1"/>
    </xf>
    <xf numFmtId="3" fontId="35" fillId="3" borderId="42" xfId="0" applyNumberFormat="1" applyFont="1" applyFill="1" applyBorder="1" applyAlignment="1" applyProtection="1">
      <alignment horizontal="left" vertical="center" wrapText="1"/>
      <protection hidden="1"/>
    </xf>
    <xf numFmtId="0" fontId="35" fillId="3" borderId="28" xfId="0" applyFont="1" applyFill="1" applyBorder="1" applyAlignment="1" applyProtection="1">
      <alignment horizontal="right" vertical="center" wrapText="1"/>
      <protection hidden="1"/>
    </xf>
    <xf numFmtId="0" fontId="35" fillId="3" borderId="29" xfId="0" applyFont="1" applyFill="1" applyBorder="1" applyAlignment="1" applyProtection="1">
      <alignment horizontal="right" vertical="center" wrapText="1"/>
      <protection hidden="1"/>
    </xf>
    <xf numFmtId="0" fontId="35" fillId="3" borderId="30" xfId="0" applyFont="1" applyFill="1" applyBorder="1" applyAlignment="1" applyProtection="1">
      <alignment horizontal="right" vertical="center" wrapText="1"/>
      <protection hidden="1"/>
    </xf>
    <xf numFmtId="0" fontId="22" fillId="6" borderId="0" xfId="0" applyFont="1" applyFill="1" applyBorder="1" applyProtection="1"/>
    <xf numFmtId="0" fontId="36" fillId="6" borderId="0" xfId="0" applyFont="1" applyFill="1" applyAlignment="1" applyProtection="1">
      <alignment vertical="center"/>
    </xf>
    <xf numFmtId="0" fontId="22" fillId="6" borderId="0" xfId="0" applyFont="1" applyFill="1" applyAlignment="1" applyProtection="1">
      <alignment vertical="center" wrapText="1"/>
    </xf>
    <xf numFmtId="0" fontId="22" fillId="6" borderId="0" xfId="0" applyFont="1" applyFill="1" applyAlignment="1" applyProtection="1">
      <alignment horizontal="left" vertical="center" wrapText="1"/>
    </xf>
    <xf numFmtId="0" fontId="34" fillId="6" borderId="0" xfId="0" applyFont="1" applyFill="1" applyAlignment="1" applyProtection="1">
      <alignment horizontal="left" vertical="center" wrapText="1"/>
    </xf>
    <xf numFmtId="0" fontId="13" fillId="0" borderId="0" xfId="0" applyFont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6" fillId="0" borderId="0" xfId="0" applyFont="1" applyAlignment="1" applyProtection="1">
      <alignment vertical="top" wrapText="1"/>
    </xf>
    <xf numFmtId="4" fontId="29" fillId="0" borderId="1" xfId="0" applyNumberFormat="1" applyFont="1" applyFill="1" applyBorder="1" applyAlignment="1" applyProtection="1">
      <alignment vertical="center" wrapText="1"/>
    </xf>
    <xf numFmtId="3" fontId="29" fillId="0" borderId="19" xfId="0" applyNumberFormat="1" applyFont="1" applyBorder="1" applyAlignment="1" applyProtection="1">
      <alignment horizontal="right" vertical="center" wrapText="1"/>
    </xf>
    <xf numFmtId="0" fontId="29" fillId="0" borderId="16" xfId="0" applyFont="1" applyBorder="1" applyAlignment="1" applyProtection="1">
      <alignment horizontal="center" vertical="center" wrapText="1"/>
    </xf>
    <xf numFmtId="0" fontId="29" fillId="0" borderId="19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wrapText="1"/>
      <protection hidden="1"/>
    </xf>
    <xf numFmtId="0" fontId="22" fillId="0" borderId="0" xfId="0" applyFont="1" applyAlignment="1" applyProtection="1">
      <alignment wrapText="1"/>
      <protection hidden="1"/>
    </xf>
    <xf numFmtId="0" fontId="23" fillId="3" borderId="0" xfId="0" applyFont="1" applyFill="1" applyBorder="1" applyAlignment="1" applyProtection="1">
      <alignment vertical="top"/>
    </xf>
    <xf numFmtId="10" fontId="10" fillId="3" borderId="0" xfId="2" applyNumberFormat="1" applyFont="1" applyFill="1" applyBorder="1" applyAlignment="1" applyProtection="1">
      <alignment horizontal="center" vertical="center"/>
    </xf>
    <xf numFmtId="39" fontId="35" fillId="3" borderId="0" xfId="0" applyNumberFormat="1" applyFont="1" applyFill="1" applyBorder="1" applyAlignment="1" applyProtection="1">
      <alignment vertical="center"/>
    </xf>
    <xf numFmtId="0" fontId="4" fillId="6" borderId="0" xfId="0" applyFont="1" applyFill="1" applyProtection="1">
      <protection hidden="1"/>
    </xf>
    <xf numFmtId="4" fontId="29" fillId="5" borderId="45" xfId="0" applyNumberFormat="1" applyFont="1" applyFill="1" applyBorder="1" applyAlignment="1" applyProtection="1">
      <alignment horizontal="left" vertical="center" wrapText="1"/>
      <protection locked="0"/>
    </xf>
    <xf numFmtId="4" fontId="29" fillId="5" borderId="31" xfId="0" applyNumberFormat="1" applyFont="1" applyFill="1" applyBorder="1" applyAlignment="1" applyProtection="1">
      <alignment horizontal="right" vertical="center" wrapText="1"/>
      <protection locked="0"/>
    </xf>
    <xf numFmtId="0" fontId="15" fillId="4" borderId="36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wrapText="1"/>
    </xf>
    <xf numFmtId="4" fontId="29" fillId="0" borderId="1" xfId="0" applyNumberFormat="1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wrapText="1"/>
    </xf>
    <xf numFmtId="0" fontId="29" fillId="0" borderId="22" xfId="0" applyFont="1" applyBorder="1" applyAlignment="1" applyProtection="1">
      <alignment horizontal="center" vertical="center" wrapText="1"/>
    </xf>
    <xf numFmtId="3" fontId="29" fillId="0" borderId="22" xfId="0" applyNumberFormat="1" applyFont="1" applyBorder="1" applyAlignment="1" applyProtection="1">
      <alignment horizontal="right" vertical="center" wrapText="1"/>
    </xf>
    <xf numFmtId="4" fontId="29" fillId="5" borderId="22" xfId="89" applyNumberFormat="1" applyFont="1" applyFill="1" applyBorder="1" applyAlignment="1" applyProtection="1">
      <alignment horizontal="right" vertical="center" wrapText="1"/>
      <protection locked="0"/>
    </xf>
    <xf numFmtId="4" fontId="29" fillId="5" borderId="19" xfId="89" applyNumberFormat="1" applyFont="1" applyFill="1" applyBorder="1" applyAlignment="1" applyProtection="1">
      <alignment horizontal="right" vertical="center" wrapText="1"/>
      <protection locked="0"/>
    </xf>
    <xf numFmtId="10" fontId="29" fillId="0" borderId="19" xfId="0" applyNumberFormat="1" applyFont="1" applyBorder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wrapText="1"/>
    </xf>
    <xf numFmtId="10" fontId="29" fillId="0" borderId="16" xfId="0" applyNumberFormat="1" applyFont="1" applyBorder="1" applyAlignment="1" applyProtection="1">
      <alignment horizontal="center" vertical="center" wrapText="1"/>
    </xf>
    <xf numFmtId="4" fontId="29" fillId="5" borderId="16" xfId="89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vertical="top"/>
    </xf>
    <xf numFmtId="4" fontId="29" fillId="0" borderId="0" xfId="0" applyNumberFormat="1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wrapText="1"/>
    </xf>
    <xf numFmtId="0" fontId="3" fillId="0" borderId="0" xfId="0" applyFont="1" applyProtection="1"/>
    <xf numFmtId="0" fontId="3" fillId="6" borderId="0" xfId="0" applyFont="1" applyFill="1" applyProtection="1"/>
    <xf numFmtId="0" fontId="2" fillId="5" borderId="0" xfId="88" applyFont="1" applyFill="1" applyBorder="1" applyAlignment="1" applyProtection="1">
      <alignment vertical="center"/>
    </xf>
    <xf numFmtId="0" fontId="2" fillId="3" borderId="4" xfId="88" applyFont="1" applyFill="1" applyBorder="1" applyAlignment="1" applyProtection="1">
      <alignment vertical="center"/>
    </xf>
    <xf numFmtId="0" fontId="16" fillId="3" borderId="0" xfId="88" applyFont="1" applyFill="1" applyBorder="1" applyAlignment="1" applyProtection="1">
      <alignment horizontal="left" vertical="center"/>
    </xf>
    <xf numFmtId="0" fontId="9" fillId="3" borderId="0" xfId="5" applyNumberFormat="1" applyFont="1" applyFill="1" applyBorder="1" applyAlignment="1" applyProtection="1">
      <alignment vertical="center" wrapText="1"/>
    </xf>
    <xf numFmtId="0" fontId="35" fillId="3" borderId="0" xfId="5" applyNumberFormat="1" applyFont="1" applyFill="1" applyBorder="1" applyAlignment="1" applyProtection="1">
      <alignment vertical="center"/>
    </xf>
    <xf numFmtId="0" fontId="2" fillId="3" borderId="5" xfId="88" applyFont="1" applyFill="1" applyBorder="1" applyAlignment="1" applyProtection="1">
      <alignment vertical="center"/>
    </xf>
    <xf numFmtId="0" fontId="2" fillId="0" borderId="0" xfId="88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9" fillId="3" borderId="13" xfId="0" applyFont="1" applyFill="1" applyBorder="1" applyAlignment="1" applyProtection="1">
      <alignment horizontal="left" vertical="top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9" fillId="0" borderId="19" xfId="0" applyFont="1" applyBorder="1" applyAlignment="1" applyProtection="1">
      <alignment horizontal="right" vertical="center" wrapText="1"/>
      <protection hidden="1"/>
    </xf>
    <xf numFmtId="4" fontId="29" fillId="0" borderId="17" xfId="1" applyNumberFormat="1" applyFont="1" applyFill="1" applyBorder="1" applyAlignment="1" applyProtection="1">
      <alignment vertical="center" wrapText="1"/>
    </xf>
    <xf numFmtId="4" fontId="29" fillId="0" borderId="23" xfId="1" applyNumberFormat="1" applyFont="1" applyFill="1" applyBorder="1" applyAlignment="1" applyProtection="1">
      <alignment vertical="center" wrapText="1"/>
    </xf>
    <xf numFmtId="4" fontId="29" fillId="0" borderId="20" xfId="1" applyNumberFormat="1" applyFont="1" applyFill="1" applyBorder="1" applyAlignment="1" applyProtection="1">
      <alignment vertical="center" wrapText="1"/>
    </xf>
    <xf numFmtId="4" fontId="29" fillId="3" borderId="17" xfId="1" applyNumberFormat="1" applyFont="1" applyFill="1" applyBorder="1" applyAlignment="1" applyProtection="1">
      <alignment vertical="center" wrapText="1"/>
    </xf>
    <xf numFmtId="3" fontId="35" fillId="3" borderId="16" xfId="0" applyNumberFormat="1" applyFont="1" applyFill="1" applyBorder="1" applyAlignment="1" applyProtection="1">
      <alignment horizontal="right" vertical="center" wrapText="1" indent="1"/>
      <protection hidden="1"/>
    </xf>
    <xf numFmtId="3" fontId="35" fillId="3" borderId="19" xfId="0" applyNumberFormat="1" applyFont="1" applyFill="1" applyBorder="1" applyAlignment="1" applyProtection="1">
      <alignment horizontal="right" vertical="center" wrapText="1" indent="1"/>
      <protection hidden="1"/>
    </xf>
    <xf numFmtId="3" fontId="35" fillId="3" borderId="22" xfId="0" applyNumberFormat="1" applyFont="1" applyFill="1" applyBorder="1" applyAlignment="1" applyProtection="1">
      <alignment horizontal="right" vertical="center" wrapText="1" indent="1"/>
      <protection hidden="1"/>
    </xf>
    <xf numFmtId="0" fontId="35" fillId="3" borderId="17" xfId="0" applyFont="1" applyFill="1" applyBorder="1" applyAlignment="1" applyProtection="1">
      <alignment horizontal="right" vertical="center" wrapText="1" indent="1"/>
      <protection hidden="1"/>
    </xf>
    <xf numFmtId="0" fontId="35" fillId="3" borderId="20" xfId="0" applyFont="1" applyFill="1" applyBorder="1" applyAlignment="1" applyProtection="1">
      <alignment horizontal="right" vertical="center" wrapText="1" indent="1"/>
      <protection hidden="1"/>
    </xf>
    <xf numFmtId="3" fontId="35" fillId="3" borderId="20" xfId="0" applyNumberFormat="1" applyFont="1" applyFill="1" applyBorder="1" applyAlignment="1" applyProtection="1">
      <alignment horizontal="right" vertical="center" wrapText="1" indent="1"/>
      <protection hidden="1"/>
    </xf>
    <xf numFmtId="3" fontId="35" fillId="3" borderId="23" xfId="0" applyNumberFormat="1" applyFont="1" applyFill="1" applyBorder="1" applyAlignment="1" applyProtection="1">
      <alignment horizontal="right" vertical="center" wrapText="1" indent="1"/>
      <protection hidden="1"/>
    </xf>
    <xf numFmtId="10" fontId="29" fillId="0" borderId="22" xfId="0" applyNumberFormat="1" applyFont="1" applyBorder="1" applyAlignment="1" applyProtection="1">
      <alignment horizontal="center" vertical="center" wrapText="1"/>
    </xf>
    <xf numFmtId="0" fontId="38" fillId="5" borderId="0" xfId="90" applyFont="1" applyFill="1" applyBorder="1" applyAlignment="1" applyProtection="1">
      <alignment horizontal="right" vertical="center"/>
    </xf>
    <xf numFmtId="0" fontId="38" fillId="5" borderId="0" xfId="4" applyFont="1" applyFill="1" applyBorder="1" applyAlignment="1" applyProtection="1">
      <alignment horizontal="right" vertical="center"/>
    </xf>
    <xf numFmtId="0" fontId="38" fillId="5" borderId="0" xfId="4" applyFont="1" applyFill="1" applyAlignment="1" applyProtection="1">
      <alignment horizontal="right" vertical="center"/>
    </xf>
    <xf numFmtId="0" fontId="9" fillId="3" borderId="0" xfId="0" applyFont="1" applyFill="1" applyBorder="1" applyAlignment="1" applyProtection="1">
      <alignment horizontal="left" vertical="top" wrapText="1"/>
      <protection hidden="1"/>
    </xf>
    <xf numFmtId="39" fontId="35" fillId="3" borderId="36" xfId="0" applyNumberFormat="1" applyFont="1" applyFill="1" applyBorder="1" applyAlignment="1" applyProtection="1">
      <alignment vertical="center"/>
    </xf>
    <xf numFmtId="39" fontId="35" fillId="3" borderId="47" xfId="0" applyNumberFormat="1" applyFont="1" applyFill="1" applyBorder="1" applyAlignment="1" applyProtection="1">
      <alignment vertical="center"/>
    </xf>
    <xf numFmtId="4" fontId="29" fillId="5" borderId="46" xfId="0" applyNumberFormat="1" applyFont="1" applyFill="1" applyBorder="1" applyAlignment="1" applyProtection="1">
      <alignment horizontal="right" vertical="center" wrapText="1"/>
      <protection locked="0"/>
    </xf>
    <xf numFmtId="0" fontId="29" fillId="5" borderId="46" xfId="0" applyFont="1" applyFill="1" applyBorder="1" applyAlignment="1" applyProtection="1">
      <alignment horizontal="left" vertical="center" wrapText="1"/>
      <protection locked="0"/>
    </xf>
    <xf numFmtId="4" fontId="29" fillId="5" borderId="46" xfId="1" applyNumberFormat="1" applyFont="1" applyFill="1" applyBorder="1" applyAlignment="1" applyProtection="1">
      <alignment horizontal="right" vertical="center" wrapText="1"/>
      <protection locked="0"/>
    </xf>
    <xf numFmtId="2" fontId="29" fillId="5" borderId="46" xfId="0" applyNumberFormat="1" applyFont="1" applyFill="1" applyBorder="1" applyAlignment="1" applyProtection="1">
      <alignment horizontal="right" vertical="center" wrapText="1"/>
      <protection locked="0"/>
    </xf>
    <xf numFmtId="4" fontId="29" fillId="3" borderId="46" xfId="0" applyNumberFormat="1" applyFont="1" applyFill="1" applyBorder="1" applyAlignment="1" applyProtection="1">
      <alignment horizontal="right" vertical="center" wrapText="1"/>
      <protection locked="0"/>
    </xf>
    <xf numFmtId="39" fontId="35" fillId="3" borderId="1" xfId="0" applyNumberFormat="1" applyFont="1" applyFill="1" applyBorder="1" applyAlignment="1" applyProtection="1">
      <alignment horizontal="center" vertical="center"/>
    </xf>
    <xf numFmtId="0" fontId="29" fillId="5" borderId="46" xfId="0" applyNumberFormat="1" applyFont="1" applyFill="1" applyBorder="1" applyAlignment="1" applyProtection="1">
      <alignment horizontal="center" vertical="center" wrapText="1"/>
      <protection locked="0"/>
    </xf>
    <xf numFmtId="0" fontId="15" fillId="6" borderId="0" xfId="0" applyFont="1" applyFill="1" applyProtection="1">
      <protection locked="0" hidden="1"/>
    </xf>
    <xf numFmtId="0" fontId="15" fillId="0" borderId="0" xfId="0" applyFont="1" applyProtection="1">
      <protection locked="0" hidden="1"/>
    </xf>
    <xf numFmtId="0" fontId="22" fillId="6" borderId="0" xfId="0" applyFont="1" applyFill="1" applyBorder="1" applyProtection="1">
      <protection locked="0" hidden="1"/>
    </xf>
    <xf numFmtId="0" fontId="36" fillId="6" borderId="0" xfId="0" applyFont="1" applyFill="1" applyAlignment="1" applyProtection="1">
      <alignment vertical="center"/>
      <protection locked="0" hidden="1"/>
    </xf>
    <xf numFmtId="0" fontId="22" fillId="6" borderId="0" xfId="0" applyFont="1" applyFill="1" applyAlignment="1" applyProtection="1">
      <alignment vertical="center" wrapText="1"/>
      <protection locked="0" hidden="1"/>
    </xf>
    <xf numFmtId="0" fontId="34" fillId="6" borderId="0" xfId="0" applyFont="1" applyFill="1" applyAlignment="1" applyProtection="1">
      <alignment horizontal="left" vertical="center" wrapText="1"/>
      <protection locked="0" hidden="1"/>
    </xf>
    <xf numFmtId="0" fontId="22" fillId="6" borderId="0" xfId="0" applyFont="1" applyFill="1" applyAlignment="1" applyProtection="1">
      <alignment horizontal="left" vertical="center" wrapText="1"/>
      <protection locked="0" hidden="1"/>
    </xf>
    <xf numFmtId="0" fontId="15" fillId="0" borderId="0" xfId="0" applyFont="1" applyAlignment="1" applyProtection="1">
      <alignment wrapText="1"/>
      <protection locked="0" hidden="1"/>
    </xf>
    <xf numFmtId="0" fontId="13" fillId="0" borderId="0" xfId="0" applyFont="1" applyBorder="1" applyAlignment="1" applyProtection="1">
      <alignment vertical="center"/>
      <protection locked="0" hidden="1"/>
    </xf>
    <xf numFmtId="0" fontId="15" fillId="0" borderId="0" xfId="0" applyFont="1" applyBorder="1" applyAlignment="1" applyProtection="1">
      <alignment wrapText="1"/>
      <protection locked="0" hidden="1"/>
    </xf>
    <xf numFmtId="0" fontId="22" fillId="0" borderId="0" xfId="0" applyFont="1" applyBorder="1" applyAlignment="1" applyProtection="1">
      <alignment wrapText="1"/>
      <protection locked="0" hidden="1"/>
    </xf>
    <xf numFmtId="0" fontId="29" fillId="0" borderId="46" xfId="0" applyNumberFormat="1" applyFont="1" applyFill="1" applyBorder="1" applyAlignment="1" applyProtection="1">
      <alignment horizontal="center" vertical="center" wrapText="1"/>
      <protection locked="0"/>
    </xf>
    <xf numFmtId="0" fontId="29" fillId="3" borderId="46" xfId="0" applyNumberFormat="1" applyFont="1" applyFill="1" applyBorder="1" applyAlignment="1" applyProtection="1">
      <alignment horizontal="center" vertical="center" wrapText="1"/>
      <protection locked="0"/>
    </xf>
    <xf numFmtId="4" fontId="29" fillId="3" borderId="46" xfId="1" applyNumberFormat="1" applyFont="1" applyFill="1" applyBorder="1" applyAlignment="1" applyProtection="1">
      <alignment vertical="center" wrapText="1"/>
      <protection locked="0"/>
    </xf>
    <xf numFmtId="2" fontId="29" fillId="3" borderId="46" xfId="1" applyNumberFormat="1" applyFont="1" applyFill="1" applyBorder="1" applyAlignment="1" applyProtection="1">
      <alignment vertical="center" wrapText="1"/>
      <protection locked="0"/>
    </xf>
    <xf numFmtId="2" fontId="29" fillId="4" borderId="46" xfId="1" applyNumberFormat="1" applyFont="1" applyFill="1" applyBorder="1" applyAlignment="1" applyProtection="1">
      <alignment vertical="center" wrapText="1"/>
      <protection locked="0"/>
    </xf>
    <xf numFmtId="4" fontId="29" fillId="3" borderId="46" xfId="1" applyNumberFormat="1" applyFont="1" applyFill="1" applyBorder="1" applyAlignment="1" applyProtection="1">
      <alignment horizontal="center" vertical="center" wrapText="1"/>
      <protection locked="0"/>
    </xf>
    <xf numFmtId="2" fontId="29" fillId="3" borderId="46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wrapText="1"/>
      <protection locked="0" hidden="1"/>
    </xf>
    <xf numFmtId="2" fontId="15" fillId="0" borderId="0" xfId="0" applyNumberFormat="1" applyFont="1" applyAlignment="1" applyProtection="1">
      <alignment wrapText="1"/>
      <protection locked="0" hidden="1"/>
    </xf>
    <xf numFmtId="0" fontId="9" fillId="5" borderId="4" xfId="0" applyFont="1" applyFill="1" applyBorder="1" applyAlignment="1" applyProtection="1">
      <alignment wrapText="1"/>
      <protection hidden="1"/>
    </xf>
    <xf numFmtId="4" fontId="29" fillId="3" borderId="0" xfId="1" applyNumberFormat="1" applyFont="1" applyFill="1" applyBorder="1" applyAlignment="1" applyProtection="1">
      <alignment horizontal="center" vertical="center" wrapText="1"/>
      <protection locked="0"/>
    </xf>
    <xf numFmtId="39" fontId="35" fillId="3" borderId="48" xfId="0" applyNumberFormat="1" applyFont="1" applyFill="1" applyBorder="1" applyAlignment="1" applyProtection="1">
      <alignment horizontal="right" vertical="center"/>
    </xf>
    <xf numFmtId="0" fontId="12" fillId="4" borderId="46" xfId="0" applyFont="1" applyFill="1" applyBorder="1" applyAlignment="1" applyProtection="1">
      <alignment horizontal="center" vertical="center" wrapText="1"/>
      <protection locked="0" hidden="1"/>
    </xf>
    <xf numFmtId="0" fontId="15" fillId="3" borderId="0" xfId="0" applyFont="1" applyFill="1" applyBorder="1" applyAlignment="1" applyProtection="1">
      <alignment horizontal="right" vertical="center" wrapText="1"/>
      <protection locked="0" hidden="1"/>
    </xf>
    <xf numFmtId="0" fontId="15" fillId="3" borderId="0" xfId="0" applyFont="1" applyFill="1" applyBorder="1" applyAlignment="1" applyProtection="1">
      <alignment wrapText="1"/>
      <protection locked="0" hidden="1"/>
    </xf>
    <xf numFmtId="0" fontId="4" fillId="3" borderId="0" xfId="0" applyFont="1" applyFill="1" applyBorder="1" applyAlignment="1" applyProtection="1">
      <alignment vertical="center" wrapText="1"/>
      <protection locked="0" hidden="1"/>
    </xf>
    <xf numFmtId="4" fontId="29" fillId="5" borderId="50" xfId="0" applyNumberFormat="1" applyFont="1" applyFill="1" applyBorder="1" applyAlignment="1" applyProtection="1">
      <alignment horizontal="right" vertical="center" wrapText="1"/>
      <protection locked="0"/>
    </xf>
    <xf numFmtId="0" fontId="29" fillId="5" borderId="50" xfId="0" applyNumberFormat="1" applyFont="1" applyFill="1" applyBorder="1" applyAlignment="1" applyProtection="1">
      <alignment horizontal="center" vertical="center" wrapText="1"/>
      <protection locked="0"/>
    </xf>
    <xf numFmtId="0" fontId="29" fillId="3" borderId="50" xfId="0" applyNumberFormat="1" applyFont="1" applyFill="1" applyBorder="1" applyAlignment="1" applyProtection="1">
      <alignment horizontal="center" vertical="center" wrapText="1"/>
      <protection locked="0"/>
    </xf>
    <xf numFmtId="0" fontId="12" fillId="7" borderId="50" xfId="0" applyFont="1" applyFill="1" applyBorder="1" applyAlignment="1" applyProtection="1">
      <alignment vertical="center" wrapText="1"/>
      <protection locked="0" hidden="1"/>
    </xf>
    <xf numFmtId="0" fontId="12" fillId="7" borderId="49" xfId="0" applyFont="1" applyFill="1" applyBorder="1" applyAlignment="1" applyProtection="1">
      <alignment vertical="center" wrapText="1"/>
      <protection locked="0" hidden="1"/>
    </xf>
    <xf numFmtId="0" fontId="12" fillId="7" borderId="51" xfId="0" applyFont="1" applyFill="1" applyBorder="1" applyAlignment="1" applyProtection="1">
      <alignment vertical="center" wrapText="1"/>
      <protection locked="0" hidden="1"/>
    </xf>
    <xf numFmtId="0" fontId="5" fillId="3" borderId="0" xfId="0" applyFont="1" applyFill="1" applyBorder="1" applyAlignment="1" applyProtection="1">
      <alignment horizontal="left" vertical="center" wrapText="1" indent="1"/>
      <protection locked="0" hidden="1"/>
    </xf>
    <xf numFmtId="0" fontId="15" fillId="3" borderId="0" xfId="0" applyFont="1" applyFill="1" applyBorder="1" applyAlignment="1" applyProtection="1">
      <alignment horizontal="left" vertical="center" wrapText="1" indent="1"/>
      <protection locked="0" hidden="1"/>
    </xf>
    <xf numFmtId="4" fontId="29" fillId="3" borderId="0" xfId="1" applyNumberFormat="1" applyFont="1" applyFill="1" applyBorder="1" applyAlignment="1" applyProtection="1">
      <alignment vertical="center" wrapText="1"/>
      <protection locked="0"/>
    </xf>
    <xf numFmtId="0" fontId="12" fillId="3" borderId="0" xfId="0" applyFont="1" applyFill="1" applyBorder="1" applyAlignment="1" applyProtection="1">
      <alignment vertical="center" wrapText="1"/>
      <protection locked="0" hidden="1"/>
    </xf>
    <xf numFmtId="0" fontId="29" fillId="5" borderId="50" xfId="0" applyFont="1" applyFill="1" applyBorder="1" applyAlignment="1" applyProtection="1">
      <alignment horizontal="left" vertical="center" wrapText="1"/>
      <protection locked="0"/>
    </xf>
    <xf numFmtId="4" fontId="29" fillId="5" borderId="50" xfId="1" applyNumberFormat="1" applyFont="1" applyFill="1" applyBorder="1" applyAlignment="1" applyProtection="1">
      <alignment horizontal="right" vertical="center" wrapText="1"/>
      <protection locked="0"/>
    </xf>
    <xf numFmtId="10" fontId="35" fillId="3" borderId="0" xfId="2" applyNumberFormat="1" applyFont="1" applyFill="1" applyBorder="1" applyAlignment="1" applyProtection="1">
      <alignment horizontal="center" vertical="center"/>
    </xf>
    <xf numFmtId="0" fontId="40" fillId="3" borderId="0" xfId="0" applyNumberFormat="1" applyFont="1" applyFill="1" applyBorder="1" applyAlignment="1" applyProtection="1">
      <alignment vertical="center"/>
    </xf>
    <xf numFmtId="0" fontId="40" fillId="3" borderId="0" xfId="0" applyNumberFormat="1" applyFont="1" applyFill="1" applyBorder="1" applyAlignment="1" applyProtection="1"/>
    <xf numFmtId="0" fontId="9" fillId="5" borderId="10" xfId="0" applyFont="1" applyFill="1" applyBorder="1" applyAlignment="1" applyProtection="1">
      <alignment vertical="center"/>
    </xf>
    <xf numFmtId="49" fontId="25" fillId="3" borderId="10" xfId="0" applyNumberFormat="1" applyFont="1" applyFill="1" applyBorder="1" applyAlignment="1" applyProtection="1">
      <alignment vertical="top" wrapText="1"/>
    </xf>
    <xf numFmtId="0" fontId="24" fillId="3" borderId="0" xfId="0" applyFont="1" applyFill="1" applyBorder="1" applyAlignment="1" applyProtection="1"/>
    <xf numFmtId="10" fontId="35" fillId="3" borderId="7" xfId="2" applyNumberFormat="1" applyFont="1" applyFill="1" applyBorder="1" applyAlignment="1" applyProtection="1">
      <alignment horizontal="center" vertical="center"/>
    </xf>
    <xf numFmtId="10" fontId="35" fillId="3" borderId="10" xfId="2" applyNumberFormat="1" applyFont="1" applyFill="1" applyBorder="1" applyAlignment="1" applyProtection="1">
      <alignment horizontal="center" vertical="center"/>
    </xf>
    <xf numFmtId="39" fontId="35" fillId="3" borderId="53" xfId="0" applyNumberFormat="1" applyFont="1" applyFill="1" applyBorder="1" applyAlignment="1" applyProtection="1">
      <alignment vertical="center"/>
    </xf>
    <xf numFmtId="10" fontId="35" fillId="3" borderId="54" xfId="2" applyNumberFormat="1" applyFont="1" applyFill="1" applyBorder="1" applyAlignment="1" applyProtection="1">
      <alignment horizontal="center" vertical="center"/>
    </xf>
    <xf numFmtId="10" fontId="35" fillId="3" borderId="1" xfId="2" applyNumberFormat="1" applyFont="1" applyFill="1" applyBorder="1" applyAlignment="1" applyProtection="1">
      <alignment horizontal="right" vertical="center"/>
    </xf>
    <xf numFmtId="39" fontId="35" fillId="3" borderId="1" xfId="0" applyNumberFormat="1" applyFont="1" applyFill="1" applyBorder="1" applyAlignment="1" applyProtection="1">
      <alignment horizontal="right" vertical="center"/>
    </xf>
    <xf numFmtId="0" fontId="4" fillId="4" borderId="50" xfId="0" applyFont="1" applyFill="1" applyBorder="1" applyAlignment="1" applyProtection="1">
      <alignment vertical="center" wrapText="1"/>
      <protection locked="0" hidden="1"/>
    </xf>
    <xf numFmtId="0" fontId="4" fillId="4" borderId="49" xfId="0" applyFont="1" applyFill="1" applyBorder="1" applyAlignment="1" applyProtection="1">
      <alignment vertical="center" wrapText="1"/>
      <protection locked="0" hidden="1"/>
    </xf>
    <xf numFmtId="0" fontId="4" fillId="4" borderId="51" xfId="0" applyFont="1" applyFill="1" applyBorder="1" applyAlignment="1" applyProtection="1">
      <alignment vertical="center" wrapText="1"/>
      <protection locked="0" hidden="1"/>
    </xf>
    <xf numFmtId="0" fontId="4" fillId="4" borderId="52" xfId="0" applyFont="1" applyFill="1" applyBorder="1" applyAlignment="1" applyProtection="1">
      <alignment vertical="center" wrapText="1"/>
      <protection locked="0" hidden="1"/>
    </xf>
    <xf numFmtId="164" fontId="29" fillId="5" borderId="32" xfId="0" applyNumberFormat="1" applyFont="1" applyFill="1" applyBorder="1" applyAlignment="1" applyProtection="1">
      <alignment horizontal="left" vertical="center" wrapText="1"/>
      <protection locked="0"/>
    </xf>
    <xf numFmtId="164" fontId="29" fillId="5" borderId="16" xfId="0" applyNumberFormat="1" applyFont="1" applyFill="1" applyBorder="1" applyAlignment="1" applyProtection="1">
      <alignment horizontal="left" vertical="center" wrapText="1"/>
      <protection locked="0"/>
    </xf>
    <xf numFmtId="3" fontId="35" fillId="3" borderId="38" xfId="0" applyNumberFormat="1" applyFont="1" applyFill="1" applyBorder="1" applyAlignment="1" applyProtection="1">
      <alignment horizontal="right" vertical="center" wrapText="1"/>
      <protection hidden="1"/>
    </xf>
    <xf numFmtId="3" fontId="35" fillId="3" borderId="35" xfId="0" applyNumberFormat="1" applyFont="1" applyFill="1" applyBorder="1" applyAlignment="1" applyProtection="1">
      <alignment horizontal="right" vertical="center" wrapText="1"/>
      <protection hidden="1"/>
    </xf>
    <xf numFmtId="3" fontId="35" fillId="3" borderId="44" xfId="0" applyNumberFormat="1" applyFont="1" applyFill="1" applyBorder="1" applyAlignment="1" applyProtection="1">
      <alignment horizontal="right" vertical="center" wrapText="1"/>
      <protection hidden="1"/>
    </xf>
    <xf numFmtId="3" fontId="35" fillId="3" borderId="33" xfId="0" applyNumberFormat="1" applyFont="1" applyFill="1" applyBorder="1" applyAlignment="1" applyProtection="1">
      <alignment horizontal="right" vertical="center" wrapText="1"/>
      <protection hidden="1"/>
    </xf>
    <xf numFmtId="0" fontId="9" fillId="3" borderId="0" xfId="0" applyFont="1" applyFill="1" applyBorder="1" applyAlignment="1" applyProtection="1">
      <alignment horizontal="left" vertical="center" wrapText="1"/>
      <protection hidden="1"/>
    </xf>
    <xf numFmtId="0" fontId="9" fillId="3" borderId="0" xfId="0" applyFont="1" applyFill="1" applyBorder="1" applyAlignment="1" applyProtection="1">
      <alignment horizontal="left" vertical="top" wrapText="1"/>
      <protection hidden="1"/>
    </xf>
    <xf numFmtId="0" fontId="9" fillId="3" borderId="0" xfId="5" applyNumberFormat="1" applyFont="1" applyFill="1" applyBorder="1" applyAlignment="1" applyProtection="1">
      <alignment horizontal="left" vertical="center" wrapText="1"/>
      <protection hidden="1"/>
    </xf>
    <xf numFmtId="0" fontId="9" fillId="4" borderId="37" xfId="0" applyFont="1" applyFill="1" applyBorder="1" applyAlignment="1" applyProtection="1">
      <alignment horizontal="center" vertical="center" wrapText="1"/>
      <protection hidden="1"/>
    </xf>
    <xf numFmtId="0" fontId="9" fillId="4" borderId="34" xfId="0" applyFont="1" applyFill="1" applyBorder="1" applyAlignment="1" applyProtection="1">
      <alignment horizontal="center" vertical="center" wrapText="1"/>
      <protection hidden="1"/>
    </xf>
    <xf numFmtId="0" fontId="9" fillId="4" borderId="39" xfId="0" applyFont="1" applyFill="1" applyBorder="1" applyAlignment="1" applyProtection="1">
      <alignment horizontal="center" vertical="center" wrapText="1"/>
      <protection hidden="1"/>
    </xf>
    <xf numFmtId="3" fontId="35" fillId="3" borderId="37" xfId="0" applyNumberFormat="1" applyFont="1" applyFill="1" applyBorder="1" applyAlignment="1" applyProtection="1">
      <alignment horizontal="right" vertical="center" wrapText="1"/>
      <protection hidden="1"/>
    </xf>
    <xf numFmtId="3" fontId="35" fillId="3" borderId="34" xfId="0" applyNumberFormat="1" applyFont="1" applyFill="1" applyBorder="1" applyAlignment="1" applyProtection="1">
      <alignment horizontal="right" vertical="center" wrapText="1"/>
      <protection hidden="1"/>
    </xf>
    <xf numFmtId="0" fontId="9" fillId="4" borderId="28" xfId="0" applyFont="1" applyFill="1" applyBorder="1" applyAlignment="1" applyProtection="1">
      <alignment horizontal="center" vertical="center" wrapText="1"/>
      <protection hidden="1"/>
    </xf>
    <xf numFmtId="0" fontId="9" fillId="4" borderId="24" xfId="0" applyFont="1" applyFill="1" applyBorder="1" applyAlignment="1" applyProtection="1">
      <alignment horizontal="center" vertical="center" wrapText="1"/>
      <protection hidden="1"/>
    </xf>
    <xf numFmtId="0" fontId="19" fillId="3" borderId="0" xfId="0" applyFont="1" applyFill="1" applyBorder="1" applyAlignment="1" applyProtection="1">
      <alignment horizontal="left" vertical="center" wrapText="1"/>
      <protection hidden="1"/>
    </xf>
    <xf numFmtId="0" fontId="9" fillId="4" borderId="43" xfId="0" applyFont="1" applyFill="1" applyBorder="1" applyAlignment="1" applyProtection="1">
      <alignment horizontal="center" vertical="center" wrapText="1"/>
      <protection hidden="1"/>
    </xf>
    <xf numFmtId="0" fontId="9" fillId="4" borderId="41" xfId="0" applyFont="1" applyFill="1" applyBorder="1" applyAlignment="1" applyProtection="1">
      <alignment horizontal="center" vertical="center" wrapText="1"/>
      <protection hidden="1"/>
    </xf>
    <xf numFmtId="0" fontId="9" fillId="4" borderId="44" xfId="0" applyFont="1" applyFill="1" applyBorder="1" applyAlignment="1" applyProtection="1">
      <alignment horizontal="center" vertical="center" wrapText="1"/>
      <protection hidden="1"/>
    </xf>
    <xf numFmtId="0" fontId="9" fillId="4" borderId="33" xfId="0" applyFont="1" applyFill="1" applyBorder="1" applyAlignment="1" applyProtection="1">
      <alignment horizontal="center" vertical="center" wrapText="1"/>
      <protection hidden="1"/>
    </xf>
    <xf numFmtId="0" fontId="9" fillId="4" borderId="42" xfId="0" applyFont="1" applyFill="1" applyBorder="1" applyAlignment="1" applyProtection="1">
      <alignment horizontal="center" vertical="center" wrapText="1"/>
      <protection hidden="1"/>
    </xf>
    <xf numFmtId="0" fontId="12" fillId="2" borderId="46" xfId="0" applyFont="1" applyFill="1" applyBorder="1" applyAlignment="1" applyProtection="1">
      <alignment horizontal="center" vertical="center" wrapText="1"/>
      <protection locked="0" hidden="1"/>
    </xf>
    <xf numFmtId="0" fontId="5" fillId="4" borderId="46" xfId="0" applyFont="1" applyFill="1" applyBorder="1" applyAlignment="1" applyProtection="1">
      <alignment horizontal="left" vertical="center" wrapText="1" indent="1"/>
      <protection locked="0" hidden="1"/>
    </xf>
    <xf numFmtId="0" fontId="15" fillId="4" borderId="46" xfId="0" applyFont="1" applyFill="1" applyBorder="1" applyAlignment="1" applyProtection="1">
      <alignment horizontal="left" vertical="center" wrapText="1" indent="1"/>
      <protection locked="0" hidden="1"/>
    </xf>
    <xf numFmtId="0" fontId="1" fillId="4" borderId="46" xfId="0" applyFont="1" applyFill="1" applyBorder="1" applyAlignment="1" applyProtection="1">
      <alignment horizontal="center" vertical="center" wrapText="1"/>
      <protection locked="0" hidden="1"/>
    </xf>
    <xf numFmtId="0" fontId="1" fillId="4" borderId="55" xfId="0" applyFont="1" applyFill="1" applyBorder="1" applyAlignment="1" applyProtection="1">
      <alignment horizontal="center" vertical="center" wrapText="1"/>
      <protection locked="0" hidden="1"/>
    </xf>
    <xf numFmtId="0" fontId="1" fillId="4" borderId="47" xfId="0" applyFont="1" applyFill="1" applyBorder="1" applyAlignment="1" applyProtection="1">
      <alignment horizontal="center" vertical="center" wrapText="1"/>
      <protection locked="0" hidden="1"/>
    </xf>
    <xf numFmtId="0" fontId="1" fillId="4" borderId="56" xfId="0" applyFont="1" applyFill="1" applyBorder="1" applyAlignment="1" applyProtection="1">
      <alignment horizontal="center" vertical="center" wrapText="1"/>
      <protection locked="0" hidden="1"/>
    </xf>
    <xf numFmtId="0" fontId="1" fillId="4" borderId="46" xfId="0" applyFont="1" applyFill="1" applyBorder="1" applyAlignment="1" applyProtection="1">
      <alignment horizontal="left" vertical="top" wrapText="1"/>
      <protection locked="0" hidden="1"/>
    </xf>
    <xf numFmtId="0" fontId="15" fillId="3" borderId="46" xfId="0" applyFont="1" applyFill="1" applyBorder="1" applyAlignment="1" applyProtection="1">
      <alignment horizontal="right" vertical="center" wrapText="1"/>
      <protection locked="0" hidden="1"/>
    </xf>
    <xf numFmtId="2" fontId="29" fillId="4" borderId="46" xfId="1" applyNumberFormat="1" applyFont="1" applyFill="1" applyBorder="1" applyAlignment="1" applyProtection="1">
      <alignment horizontal="center" vertical="center" wrapText="1"/>
      <protection locked="0"/>
    </xf>
    <xf numFmtId="0" fontId="15" fillId="4" borderId="46" xfId="0" applyFont="1" applyFill="1" applyBorder="1" applyAlignment="1" applyProtection="1">
      <alignment horizontal="right" vertical="center" wrapText="1"/>
      <protection locked="0" hidden="1"/>
    </xf>
    <xf numFmtId="4" fontId="16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1" fillId="4" borderId="46" xfId="0" applyFont="1" applyFill="1" applyBorder="1" applyAlignment="1" applyProtection="1">
      <alignment horizontal="left" vertical="center" wrapText="1"/>
      <protection locked="0" hidden="1"/>
    </xf>
    <xf numFmtId="0" fontId="4" fillId="4" borderId="46" xfId="0" applyFont="1" applyFill="1" applyBorder="1" applyAlignment="1" applyProtection="1">
      <alignment horizontal="center" vertical="center" wrapText="1"/>
      <protection locked="0" hidden="1"/>
    </xf>
    <xf numFmtId="0" fontId="1" fillId="4" borderId="57" xfId="0" applyFont="1" applyFill="1" applyBorder="1" applyAlignment="1" applyProtection="1">
      <alignment horizontal="center" vertical="center" wrapText="1"/>
      <protection locked="0" hidden="1"/>
    </xf>
    <xf numFmtId="0" fontId="1" fillId="4" borderId="58" xfId="0" applyFont="1" applyFill="1" applyBorder="1" applyAlignment="1" applyProtection="1">
      <alignment horizontal="center" vertical="center" wrapText="1"/>
      <protection locked="0" hidden="1"/>
    </xf>
    <xf numFmtId="0" fontId="1" fillId="4" borderId="59" xfId="0" applyFont="1" applyFill="1" applyBorder="1" applyAlignment="1" applyProtection="1">
      <alignment horizontal="center" vertical="center" wrapText="1"/>
      <protection locked="0" hidden="1"/>
    </xf>
    <xf numFmtId="0" fontId="15" fillId="4" borderId="19" xfId="0" applyFont="1" applyFill="1" applyBorder="1" applyAlignment="1" applyProtection="1">
      <alignment horizontal="left" vertical="center" wrapText="1" indent="1"/>
      <protection hidden="1"/>
    </xf>
    <xf numFmtId="0" fontId="15" fillId="4" borderId="22" xfId="0" applyFont="1" applyFill="1" applyBorder="1" applyAlignment="1" applyProtection="1">
      <alignment horizontal="left" vertical="center" wrapText="1" indent="1"/>
      <protection hidden="1"/>
    </xf>
    <xf numFmtId="0" fontId="15" fillId="4" borderId="21" xfId="0" applyFont="1" applyFill="1" applyBorder="1" applyAlignment="1" applyProtection="1">
      <alignment horizontal="left" vertical="center" wrapText="1" indent="1"/>
      <protection hidden="1"/>
    </xf>
    <xf numFmtId="0" fontId="5" fillId="4" borderId="15" xfId="0" applyFont="1" applyFill="1" applyBorder="1" applyAlignment="1" applyProtection="1">
      <alignment horizontal="left" vertical="center" wrapText="1" indent="1"/>
      <protection hidden="1"/>
    </xf>
    <xf numFmtId="0" fontId="5" fillId="4" borderId="16" xfId="0" applyFont="1" applyFill="1" applyBorder="1" applyAlignment="1" applyProtection="1">
      <alignment horizontal="left" vertical="center" wrapText="1" indent="1"/>
      <protection hidden="1"/>
    </xf>
    <xf numFmtId="0" fontId="37" fillId="4" borderId="15" xfId="0" applyFont="1" applyFill="1" applyBorder="1" applyAlignment="1" applyProtection="1">
      <alignment horizontal="center" vertical="center" wrapText="1"/>
      <protection hidden="1"/>
    </xf>
    <xf numFmtId="0" fontId="37" fillId="4" borderId="18" xfId="0" applyFont="1" applyFill="1" applyBorder="1" applyAlignment="1" applyProtection="1">
      <alignment horizontal="center" vertical="center" wrapText="1"/>
      <protection hidden="1"/>
    </xf>
    <xf numFmtId="0" fontId="37" fillId="4" borderId="21" xfId="0" applyFont="1" applyFill="1" applyBorder="1" applyAlignment="1" applyProtection="1">
      <alignment horizontal="center" vertical="center" wrapText="1"/>
      <protection hidden="1"/>
    </xf>
    <xf numFmtId="0" fontId="15" fillId="4" borderId="16" xfId="0" applyFont="1" applyFill="1" applyBorder="1" applyAlignment="1" applyProtection="1">
      <alignment horizontal="left" vertical="center" wrapText="1" indent="1"/>
      <protection hidden="1"/>
    </xf>
    <xf numFmtId="0" fontId="1" fillId="4" borderId="60" xfId="0" applyFont="1" applyFill="1" applyBorder="1" applyAlignment="1" applyProtection="1">
      <alignment horizontal="center" vertical="center" wrapText="1"/>
      <protection hidden="1"/>
    </xf>
    <xf numFmtId="0" fontId="1" fillId="4" borderId="61" xfId="0" applyFont="1" applyFill="1" applyBorder="1" applyAlignment="1" applyProtection="1">
      <alignment horizontal="center" vertical="center" wrapText="1"/>
      <protection hidden="1"/>
    </xf>
    <xf numFmtId="0" fontId="1" fillId="4" borderId="62" xfId="0" applyFont="1" applyFill="1" applyBorder="1" applyAlignment="1" applyProtection="1">
      <alignment horizontal="center" vertical="center" wrapText="1"/>
      <protection hidden="1"/>
    </xf>
    <xf numFmtId="0" fontId="1" fillId="4" borderId="63" xfId="0" applyFont="1" applyFill="1" applyBorder="1" applyAlignment="1" applyProtection="1">
      <alignment horizontal="center" vertical="center" wrapText="1"/>
      <protection hidden="1"/>
    </xf>
    <xf numFmtId="0" fontId="12" fillId="2" borderId="15" xfId="0" applyFont="1" applyFill="1" applyBorder="1" applyAlignment="1" applyProtection="1">
      <alignment horizontal="center" vertical="center" wrapText="1"/>
      <protection hidden="1"/>
    </xf>
    <xf numFmtId="0" fontId="12" fillId="2" borderId="21" xfId="0" applyFont="1" applyFill="1" applyBorder="1" applyAlignment="1" applyProtection="1">
      <alignment horizontal="center" vertical="center" wrapText="1"/>
      <protection hidden="1"/>
    </xf>
    <xf numFmtId="0" fontId="12" fillId="2" borderId="16" xfId="0" applyFont="1" applyFill="1" applyBorder="1" applyAlignment="1" applyProtection="1">
      <alignment horizontal="center" vertical="center" wrapText="1"/>
      <protection hidden="1"/>
    </xf>
    <xf numFmtId="0" fontId="12" fillId="2" borderId="22" xfId="0" applyFont="1" applyFill="1" applyBorder="1" applyAlignment="1" applyProtection="1">
      <alignment horizontal="center" vertical="center" wrapText="1"/>
      <protection hidden="1"/>
    </xf>
    <xf numFmtId="0" fontId="2" fillId="4" borderId="17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1" fillId="7" borderId="62" xfId="0" applyFont="1" applyFill="1" applyBorder="1" applyAlignment="1" applyProtection="1">
      <alignment horizontal="center" vertical="center" wrapText="1"/>
    </xf>
    <xf numFmtId="0" fontId="1" fillId="7" borderId="63" xfId="0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4" borderId="64" xfId="0" applyFont="1" applyFill="1" applyBorder="1" applyAlignment="1" applyProtection="1">
      <alignment horizontal="center" vertical="center" wrapText="1"/>
    </xf>
    <xf numFmtId="0" fontId="1" fillId="4" borderId="65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left" vertical="center" wrapText="1" indent="1"/>
    </xf>
    <xf numFmtId="0" fontId="3" fillId="4" borderId="12" xfId="0" applyFont="1" applyFill="1" applyBorder="1" applyAlignment="1" applyProtection="1">
      <alignment horizontal="left" vertical="center" wrapText="1" indent="1"/>
    </xf>
    <xf numFmtId="0" fontId="3" fillId="4" borderId="3" xfId="0" applyFont="1" applyFill="1" applyBorder="1" applyAlignment="1" applyProtection="1">
      <alignment horizontal="left" vertical="center" wrapText="1" inden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21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22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</xf>
    <xf numFmtId="0" fontId="3" fillId="4" borderId="22" xfId="0" applyFont="1" applyFill="1" applyBorder="1" applyAlignment="1" applyProtection="1">
      <alignment horizontal="center" vertical="center" wrapText="1"/>
    </xf>
    <xf numFmtId="0" fontId="12" fillId="7" borderId="16" xfId="0" applyFont="1" applyFill="1" applyBorder="1" applyAlignment="1" applyProtection="1">
      <alignment horizontal="center" vertical="center" wrapText="1"/>
    </xf>
    <xf numFmtId="0" fontId="12" fillId="7" borderId="22" xfId="0" applyFont="1" applyFill="1" applyBorder="1" applyAlignment="1" applyProtection="1">
      <alignment horizontal="center" vertical="center" wrapText="1"/>
    </xf>
    <xf numFmtId="0" fontId="1" fillId="7" borderId="16" xfId="0" applyFont="1" applyFill="1" applyBorder="1" applyAlignment="1" applyProtection="1">
      <alignment horizontal="center" vertical="center" wrapText="1"/>
    </xf>
    <xf numFmtId="0" fontId="3" fillId="7" borderId="22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left" vertical="center" wrapText="1" indent="1"/>
    </xf>
    <xf numFmtId="0" fontId="12" fillId="7" borderId="15" xfId="0" applyFont="1" applyFill="1" applyBorder="1" applyAlignment="1" applyProtection="1">
      <alignment horizontal="center" vertical="center" wrapText="1"/>
    </xf>
    <xf numFmtId="0" fontId="12" fillId="7" borderId="21" xfId="0" applyFont="1" applyFill="1" applyBorder="1" applyAlignment="1" applyProtection="1">
      <alignment horizontal="center" vertical="center" wrapText="1"/>
    </xf>
    <xf numFmtId="0" fontId="1" fillId="7" borderId="60" xfId="0" applyFont="1" applyFill="1" applyBorder="1" applyAlignment="1" applyProtection="1">
      <alignment horizontal="center" vertical="center" wrapText="1"/>
    </xf>
    <xf numFmtId="0" fontId="3" fillId="7" borderId="61" xfId="0" applyFont="1" applyFill="1" applyBorder="1" applyAlignment="1" applyProtection="1">
      <alignment horizontal="center" vertical="center" wrapText="1"/>
    </xf>
    <xf numFmtId="49" fontId="9" fillId="3" borderId="0" xfId="0" applyNumberFormat="1" applyFont="1" applyFill="1" applyBorder="1" applyAlignment="1" applyProtection="1">
      <alignment horizontal="left" vertical="center" wrapText="1"/>
    </xf>
    <xf numFmtId="0" fontId="9" fillId="3" borderId="0" xfId="0" applyNumberFormat="1" applyFont="1" applyFill="1" applyBorder="1" applyAlignment="1" applyProtection="1">
      <alignment horizontal="left" vertical="center" wrapText="1"/>
    </xf>
  </cellXfs>
  <cellStyles count="91">
    <cellStyle name="Comma" xfId="1" builtinId="3"/>
    <cellStyle name="Comma 2" xfId="89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Normal" xfId="0" builtinId="0"/>
    <cellStyle name="Normal 2" xfId="4"/>
    <cellStyle name="Normal 2 2" xfId="5"/>
    <cellStyle name="Normal 2 2 2" xfId="90"/>
    <cellStyle name="Normal 2 3" xfId="88"/>
    <cellStyle name="Percent" xfId="2" builtinId="5"/>
    <cellStyle name="Percent 3" xfId="3"/>
  </cellStyles>
  <dxfs count="0"/>
  <tableStyles count="0" defaultTableStyle="TableStyleMedium9" defaultPivotStyle="PivotStyleLight16"/>
  <colors>
    <mruColors>
      <color rgb="FF00AD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32809</xdr:colOff>
      <xdr:row>1</xdr:row>
      <xdr:rowOff>42687</xdr:rowOff>
    </xdr:from>
    <xdr:to>
      <xdr:col>4</xdr:col>
      <xdr:colOff>2382</xdr:colOff>
      <xdr:row>3</xdr:row>
      <xdr:rowOff>96926</xdr:rowOff>
    </xdr:to>
    <xdr:pic>
      <xdr:nvPicPr>
        <xdr:cNvPr id="3" name="Picture 2" descr="logo_black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2726" y="233187"/>
          <a:ext cx="773906" cy="773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182880</xdr:rowOff>
        </xdr:from>
        <xdr:to>
          <xdr:col>2</xdr:col>
          <xdr:colOff>152400</xdr:colOff>
          <xdr:row>19</xdr:row>
          <xdr:rowOff>144780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Rows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236220</xdr:colOff>
          <xdr:row>18</xdr:row>
          <xdr:rowOff>182880</xdr:rowOff>
        </xdr:from>
        <xdr:to>
          <xdr:col>2</xdr:col>
          <xdr:colOff>1607820</xdr:colOff>
          <xdr:row>19</xdr:row>
          <xdr:rowOff>144780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Rows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22</xdr:row>
          <xdr:rowOff>114300</xdr:rowOff>
        </xdr:from>
        <xdr:to>
          <xdr:col>2</xdr:col>
          <xdr:colOff>152400</xdr:colOff>
          <xdr:row>23</xdr:row>
          <xdr:rowOff>83820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Rows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22</xdr:row>
          <xdr:rowOff>114300</xdr:rowOff>
        </xdr:from>
        <xdr:to>
          <xdr:col>2</xdr:col>
          <xdr:colOff>1645920</xdr:colOff>
          <xdr:row>23</xdr:row>
          <xdr:rowOff>83820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xmlns="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Rows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</xdr:colOff>
          <xdr:row>15</xdr:row>
          <xdr:rowOff>160020</xdr:rowOff>
        </xdr:from>
        <xdr:to>
          <xdr:col>1</xdr:col>
          <xdr:colOff>1363980</xdr:colOff>
          <xdr:row>16</xdr:row>
          <xdr:rowOff>106680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xmlns="" id="{00000000-0008-0000-03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Rows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1440180</xdr:colOff>
          <xdr:row>15</xdr:row>
          <xdr:rowOff>160020</xdr:rowOff>
        </xdr:from>
        <xdr:to>
          <xdr:col>2</xdr:col>
          <xdr:colOff>1173480</xdr:colOff>
          <xdr:row>16</xdr:row>
          <xdr:rowOff>106680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xmlns="" id="{00000000-0008-0000-03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Rows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31</xdr:row>
          <xdr:rowOff>182880</xdr:rowOff>
        </xdr:from>
        <xdr:to>
          <xdr:col>1</xdr:col>
          <xdr:colOff>1363980</xdr:colOff>
          <xdr:row>32</xdr:row>
          <xdr:rowOff>121920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xmlns="" id="{00000000-0008-0000-03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Rows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1478280</xdr:colOff>
          <xdr:row>31</xdr:row>
          <xdr:rowOff>198120</xdr:rowOff>
        </xdr:from>
        <xdr:to>
          <xdr:col>2</xdr:col>
          <xdr:colOff>1188720</xdr:colOff>
          <xdr:row>32</xdr:row>
          <xdr:rowOff>144780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xmlns="" id="{00000000-0008-0000-03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Rows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ylight%20and%20Quality%20Views%20Calculator_201308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aylight"/>
      <sheetName val="Quality Views"/>
      <sheetName val="Quality Views HC"/>
      <sheetName val="Summary D+C"/>
      <sheetName val="Summary HC"/>
      <sheetName val="Summary WD"/>
      <sheetName val="Summary O+M"/>
    </sheetNames>
    <sheetDataSet>
      <sheetData sheetId="0">
        <row r="47">
          <cell r="F47">
            <v>20000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7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53"/>
  <sheetViews>
    <sheetView showGridLines="0" topLeftCell="A36" zoomScale="90" zoomScaleNormal="90" zoomScalePageLayoutView="90" workbookViewId="0">
      <selection activeCell="J55" sqref="J55"/>
    </sheetView>
  </sheetViews>
  <sheetFormatPr defaultColWidth="8.88671875" defaultRowHeight="15" customHeight="1" x14ac:dyDescent="0.25"/>
  <cols>
    <col min="1" max="1" width="2.6640625" style="6" customWidth="1"/>
    <col min="2" max="2" width="2.44140625" style="6" customWidth="1"/>
    <col min="3" max="3" width="7" style="6" customWidth="1"/>
    <col min="4" max="4" width="2.6640625" style="6" customWidth="1"/>
    <col min="5" max="5" width="5.6640625" style="6" customWidth="1"/>
    <col min="6" max="6" width="12.6640625" style="6" customWidth="1"/>
    <col min="7" max="7" width="18.6640625" style="6" customWidth="1"/>
    <col min="8" max="8" width="15.6640625" style="6" customWidth="1"/>
    <col min="9" max="9" width="12.109375" style="6" customWidth="1"/>
    <col min="10" max="10" width="18.6640625" style="6" customWidth="1"/>
    <col min="11" max="12" width="2.6640625" style="6" customWidth="1"/>
    <col min="13" max="13" width="12" style="6" hidden="1" customWidth="1"/>
    <col min="14" max="16384" width="8.88671875" style="6"/>
  </cols>
  <sheetData>
    <row r="2" spans="1:11" ht="15" customHeight="1" x14ac:dyDescent="0.25">
      <c r="B2" s="16"/>
      <c r="C2" s="17"/>
      <c r="D2" s="17"/>
      <c r="E2" s="18"/>
      <c r="F2" s="18"/>
      <c r="G2" s="18"/>
      <c r="H2" s="19"/>
      <c r="I2" s="19"/>
      <c r="J2" s="19"/>
      <c r="K2" s="20"/>
    </row>
    <row r="3" spans="1:11" s="43" customFormat="1" ht="42" customHeight="1" x14ac:dyDescent="0.3">
      <c r="A3" s="39"/>
      <c r="B3" s="40"/>
      <c r="C3" s="41"/>
      <c r="D3" s="9"/>
      <c r="E3" s="288" t="s">
        <v>87</v>
      </c>
      <c r="F3" s="288"/>
      <c r="G3" s="288"/>
      <c r="H3" s="288"/>
      <c r="I3" s="288"/>
      <c r="J3" s="288"/>
      <c r="K3" s="42"/>
    </row>
    <row r="4" spans="1:11" ht="21" customHeight="1" x14ac:dyDescent="0.25">
      <c r="B4" s="21"/>
      <c r="C4" s="10"/>
      <c r="D4" s="4"/>
      <c r="E4" s="11"/>
      <c r="F4" s="11"/>
      <c r="G4" s="11"/>
      <c r="H4" s="10"/>
      <c r="I4" s="10"/>
      <c r="J4" s="4"/>
      <c r="K4" s="22"/>
    </row>
    <row r="5" spans="1:11" ht="15" customHeight="1" x14ac:dyDescent="0.25">
      <c r="A5" s="7"/>
      <c r="B5" s="23"/>
      <c r="C5" s="4"/>
      <c r="D5" s="12"/>
      <c r="E5" s="28" t="s">
        <v>1</v>
      </c>
      <c r="F5" s="28"/>
      <c r="G5" s="28"/>
      <c r="H5" s="13"/>
      <c r="I5" s="14"/>
      <c r="J5" s="4"/>
      <c r="K5" s="24"/>
    </row>
    <row r="6" spans="1:11" ht="15" customHeight="1" x14ac:dyDescent="0.25">
      <c r="B6" s="21"/>
      <c r="C6" s="4"/>
      <c r="D6" s="4"/>
      <c r="E6" s="8" t="s">
        <v>0</v>
      </c>
      <c r="F6" s="8"/>
      <c r="G6" s="8"/>
      <c r="H6" s="4"/>
      <c r="I6" s="4"/>
      <c r="J6" s="4"/>
      <c r="K6" s="22"/>
    </row>
    <row r="7" spans="1:11" s="181" customFormat="1" ht="21" customHeight="1" x14ac:dyDescent="0.25">
      <c r="B7" s="182"/>
      <c r="C7" s="183"/>
      <c r="D7" s="184"/>
      <c r="E7" s="185" t="s">
        <v>63</v>
      </c>
      <c r="F7" s="185"/>
      <c r="G7" s="186"/>
      <c r="H7" s="187"/>
      <c r="I7" s="187"/>
      <c r="J7" s="188"/>
      <c r="K7" s="22"/>
    </row>
    <row r="8" spans="1:11" ht="15" customHeight="1" x14ac:dyDescent="0.25">
      <c r="B8" s="21"/>
      <c r="C8" s="4"/>
      <c r="D8" s="4"/>
      <c r="E8" s="8"/>
      <c r="F8" s="8"/>
      <c r="G8" s="8"/>
      <c r="H8" s="4"/>
      <c r="I8" s="4"/>
      <c r="J8" s="4"/>
      <c r="K8" s="22"/>
    </row>
    <row r="9" spans="1:11" ht="15" customHeight="1" x14ac:dyDescent="0.25">
      <c r="A9" s="7"/>
      <c r="B9" s="23"/>
      <c r="C9" s="4"/>
      <c r="D9" s="12"/>
      <c r="E9" s="28" t="s">
        <v>12</v>
      </c>
      <c r="F9" s="28"/>
      <c r="G9" s="28"/>
      <c r="H9" s="13"/>
      <c r="I9" s="14"/>
      <c r="J9" s="4"/>
      <c r="K9" s="24"/>
    </row>
    <row r="10" spans="1:11" ht="15" customHeight="1" x14ac:dyDescent="0.25">
      <c r="B10" s="21"/>
      <c r="C10" s="4"/>
      <c r="D10" s="4"/>
      <c r="E10" s="8" t="s">
        <v>64</v>
      </c>
      <c r="F10" s="8"/>
      <c r="G10" s="8"/>
      <c r="H10" s="4"/>
      <c r="I10" s="4"/>
      <c r="J10" s="53" t="s">
        <v>68</v>
      </c>
      <c r="K10" s="22"/>
    </row>
    <row r="11" spans="1:11" s="181" customFormat="1" ht="21" customHeight="1" x14ac:dyDescent="0.25">
      <c r="B11" s="182"/>
      <c r="C11" s="183"/>
      <c r="D11" s="184"/>
      <c r="E11" s="185" t="s">
        <v>65</v>
      </c>
      <c r="F11" s="185"/>
      <c r="G11" s="186"/>
      <c r="H11" s="187"/>
      <c r="I11" s="187"/>
      <c r="J11" s="188"/>
      <c r="K11" s="22"/>
    </row>
    <row r="12" spans="1:11" ht="15" customHeight="1" x14ac:dyDescent="0.25">
      <c r="B12" s="21"/>
      <c r="C12" s="4"/>
      <c r="D12" s="4"/>
      <c r="E12" s="8"/>
      <c r="F12" s="8"/>
      <c r="G12" s="8"/>
      <c r="H12" s="4"/>
      <c r="I12" s="4"/>
      <c r="J12" s="4"/>
      <c r="K12" s="22"/>
    </row>
    <row r="13" spans="1:11" ht="15" customHeight="1" x14ac:dyDescent="0.25">
      <c r="B13" s="21"/>
      <c r="C13" s="4"/>
      <c r="D13" s="4"/>
      <c r="E13" s="28" t="s">
        <v>16</v>
      </c>
      <c r="F13" s="28"/>
      <c r="G13" s="28"/>
      <c r="H13" s="4"/>
      <c r="I13" s="4"/>
      <c r="J13" s="4"/>
      <c r="K13" s="22"/>
    </row>
    <row r="14" spans="1:11" ht="14.25" customHeight="1" x14ac:dyDescent="0.25">
      <c r="B14" s="21"/>
      <c r="C14" s="4"/>
      <c r="D14" s="4"/>
      <c r="E14" s="278" t="s">
        <v>27</v>
      </c>
      <c r="F14" s="278"/>
      <c r="G14" s="278"/>
      <c r="H14" s="278"/>
      <c r="I14" s="278"/>
      <c r="J14" s="278"/>
      <c r="K14" s="22"/>
    </row>
    <row r="15" spans="1:11" ht="9" customHeight="1" x14ac:dyDescent="0.25">
      <c r="B15" s="21"/>
      <c r="C15" s="4"/>
      <c r="D15" s="4"/>
      <c r="E15" s="52"/>
      <c r="F15" s="129"/>
      <c r="G15" s="129"/>
      <c r="H15" s="52"/>
      <c r="I15" s="52"/>
      <c r="J15" s="52"/>
      <c r="K15" s="22"/>
    </row>
    <row r="16" spans="1:11" ht="9" customHeight="1" x14ac:dyDescent="0.25">
      <c r="B16" s="21"/>
      <c r="C16" s="4"/>
      <c r="D16" s="4"/>
      <c r="E16" s="189"/>
      <c r="F16" s="189"/>
      <c r="G16" s="189"/>
      <c r="H16" s="189"/>
      <c r="I16" s="189"/>
      <c r="J16" s="189"/>
      <c r="K16" s="22"/>
    </row>
    <row r="17" spans="2:12" ht="15" customHeight="1" x14ac:dyDescent="0.25">
      <c r="B17" s="21"/>
      <c r="C17" s="4"/>
      <c r="D17" s="5"/>
      <c r="E17" s="69" t="s">
        <v>10</v>
      </c>
      <c r="F17" s="69"/>
      <c r="G17" s="69"/>
      <c r="H17" s="4"/>
      <c r="I17" s="4"/>
      <c r="J17" s="4"/>
      <c r="K17" s="22"/>
    </row>
    <row r="18" spans="2:12" ht="10.95" customHeight="1" x14ac:dyDescent="0.25">
      <c r="B18" s="21"/>
      <c r="C18" s="4"/>
      <c r="D18" s="4"/>
      <c r="E18" s="279" t="s">
        <v>74</v>
      </c>
      <c r="F18" s="279"/>
      <c r="G18" s="279"/>
      <c r="H18" s="279"/>
      <c r="I18" s="279"/>
      <c r="J18" s="279"/>
      <c r="K18" s="22"/>
    </row>
    <row r="19" spans="2:12" ht="9" customHeight="1" x14ac:dyDescent="0.25">
      <c r="B19" s="21"/>
      <c r="C19" s="4"/>
      <c r="D19" s="4"/>
      <c r="E19" s="207"/>
      <c r="F19" s="207"/>
      <c r="G19" s="207"/>
      <c r="H19" s="207"/>
      <c r="I19" s="207"/>
      <c r="J19" s="207"/>
      <c r="K19" s="4"/>
      <c r="L19" s="237"/>
    </row>
    <row r="20" spans="2:12" ht="15" customHeight="1" x14ac:dyDescent="0.25">
      <c r="B20" s="21"/>
      <c r="C20" s="4"/>
      <c r="D20" s="4"/>
      <c r="E20" s="28" t="s">
        <v>13</v>
      </c>
      <c r="F20" s="28"/>
      <c r="G20" s="28"/>
      <c r="H20" s="4"/>
      <c r="I20" s="4"/>
      <c r="J20" s="4"/>
      <c r="K20" s="22"/>
    </row>
    <row r="21" spans="2:12" ht="33" customHeight="1" x14ac:dyDescent="0.25">
      <c r="B21" s="21"/>
      <c r="C21" s="4"/>
      <c r="D21" s="4"/>
      <c r="E21" s="279" t="s">
        <v>28</v>
      </c>
      <c r="F21" s="279"/>
      <c r="G21" s="279"/>
      <c r="H21" s="279"/>
      <c r="I21" s="279"/>
      <c r="J21" s="279"/>
      <c r="K21" s="22"/>
    </row>
    <row r="22" spans="2:12" ht="9" customHeight="1" x14ac:dyDescent="0.25">
      <c r="B22" s="21"/>
      <c r="C22" s="4"/>
      <c r="D22" s="4"/>
      <c r="E22" s="189"/>
      <c r="F22" s="189"/>
      <c r="G22" s="189"/>
      <c r="H22" s="189"/>
      <c r="I22" s="189"/>
      <c r="J22" s="189"/>
      <c r="K22" s="22"/>
    </row>
    <row r="23" spans="2:12" ht="15" customHeight="1" x14ac:dyDescent="0.25">
      <c r="B23" s="21"/>
      <c r="C23" s="4"/>
      <c r="D23" s="5"/>
      <c r="E23" s="69" t="s">
        <v>10</v>
      </c>
      <c r="F23" s="69"/>
      <c r="G23" s="69"/>
      <c r="H23" s="4"/>
      <c r="I23" s="4"/>
      <c r="J23" s="4"/>
      <c r="K23" s="22"/>
    </row>
    <row r="24" spans="2:12" ht="24" customHeight="1" x14ac:dyDescent="0.25">
      <c r="B24" s="21"/>
      <c r="C24" s="4"/>
      <c r="D24" s="4"/>
      <c r="E24" s="279" t="s">
        <v>44</v>
      </c>
      <c r="F24" s="279"/>
      <c r="G24" s="279"/>
      <c r="H24" s="279"/>
      <c r="I24" s="279"/>
      <c r="J24" s="279"/>
      <c r="K24" s="22"/>
    </row>
    <row r="25" spans="2:12" ht="9" customHeight="1" x14ac:dyDescent="0.25">
      <c r="B25" s="21"/>
      <c r="C25" s="4"/>
      <c r="D25" s="4"/>
      <c r="E25" s="189"/>
      <c r="F25" s="189"/>
      <c r="G25" s="189"/>
      <c r="H25" s="189"/>
      <c r="I25" s="189"/>
      <c r="J25" s="189"/>
      <c r="K25" s="22"/>
    </row>
    <row r="26" spans="2:12" ht="15" customHeight="1" x14ac:dyDescent="0.25">
      <c r="B26" s="21"/>
      <c r="C26" s="4"/>
      <c r="D26" s="5"/>
      <c r="E26" s="69" t="s">
        <v>30</v>
      </c>
      <c r="F26" s="69"/>
      <c r="G26" s="69"/>
      <c r="H26" s="4"/>
      <c r="I26" s="4"/>
      <c r="J26" s="4"/>
      <c r="K26" s="22"/>
    </row>
    <row r="27" spans="2:12" ht="33" customHeight="1" x14ac:dyDescent="0.25">
      <c r="B27" s="21"/>
      <c r="C27" s="4"/>
      <c r="D27" s="4"/>
      <c r="E27" s="279" t="s">
        <v>45</v>
      </c>
      <c r="F27" s="279"/>
      <c r="G27" s="279"/>
      <c r="H27" s="279"/>
      <c r="I27" s="279"/>
      <c r="J27" s="279"/>
      <c r="K27" s="22"/>
    </row>
    <row r="28" spans="2:12" ht="15" customHeight="1" x14ac:dyDescent="0.25">
      <c r="B28" s="21"/>
      <c r="C28" s="4"/>
      <c r="D28" s="4"/>
      <c r="E28" s="15"/>
      <c r="F28" s="15"/>
      <c r="G28" s="15"/>
      <c r="H28" s="4"/>
      <c r="I28" s="4"/>
      <c r="J28" s="4"/>
      <c r="K28" s="22"/>
    </row>
    <row r="29" spans="2:12" s="44" customFormat="1" ht="15" customHeight="1" x14ac:dyDescent="0.3">
      <c r="B29" s="45"/>
      <c r="C29" s="46"/>
      <c r="D29" s="11"/>
      <c r="E29" s="30" t="s">
        <v>67</v>
      </c>
      <c r="F29" s="30"/>
      <c r="G29" s="30"/>
      <c r="H29" s="11"/>
      <c r="I29" s="47"/>
      <c r="J29" s="64"/>
      <c r="K29" s="48"/>
    </row>
    <row r="30" spans="2:12" s="44" customFormat="1" ht="33.75" customHeight="1" x14ac:dyDescent="0.3">
      <c r="B30" s="45"/>
      <c r="C30" s="49"/>
      <c r="D30" s="11"/>
      <c r="E30" s="280" t="s">
        <v>66</v>
      </c>
      <c r="F30" s="280"/>
      <c r="G30" s="280"/>
      <c r="H30" s="280"/>
      <c r="I30" s="280"/>
      <c r="J30" s="280"/>
      <c r="K30" s="48"/>
    </row>
    <row r="31" spans="2:12" ht="24.75" customHeight="1" x14ac:dyDescent="0.25">
      <c r="B31" s="25"/>
      <c r="C31" s="26"/>
      <c r="D31" s="26"/>
      <c r="E31" s="26"/>
      <c r="F31" s="26"/>
      <c r="G31" s="26"/>
      <c r="H31" s="26"/>
      <c r="I31" s="26"/>
      <c r="J31" s="26"/>
      <c r="K31" s="27"/>
    </row>
    <row r="32" spans="2:12" ht="24" customHeight="1" x14ac:dyDescent="0.25"/>
    <row r="33" spans="2:13" ht="15" customHeight="1" x14ac:dyDescent="0.25">
      <c r="B33" s="16"/>
      <c r="C33" s="17"/>
      <c r="D33" s="17"/>
      <c r="E33" s="17"/>
      <c r="F33" s="17"/>
      <c r="G33" s="17"/>
      <c r="H33" s="17"/>
      <c r="I33" s="17"/>
      <c r="J33" s="17"/>
      <c r="K33" s="66"/>
    </row>
    <row r="34" spans="2:13" ht="17.25" customHeight="1" x14ac:dyDescent="0.25">
      <c r="B34" s="21"/>
      <c r="C34" s="65" t="s">
        <v>23</v>
      </c>
      <c r="D34" s="4"/>
      <c r="E34" s="4"/>
      <c r="F34" s="4"/>
      <c r="G34" s="4"/>
      <c r="H34" s="4"/>
      <c r="I34" s="4"/>
      <c r="J34" s="4"/>
      <c r="K34" s="22"/>
    </row>
    <row r="35" spans="2:13" ht="24" customHeight="1" x14ac:dyDescent="0.25">
      <c r="B35" s="21"/>
      <c r="C35" s="135" t="s">
        <v>24</v>
      </c>
      <c r="D35" s="4"/>
      <c r="E35" s="4"/>
      <c r="F35" s="4"/>
      <c r="G35" s="4"/>
      <c r="H35" s="4"/>
      <c r="I35" s="4"/>
      <c r="J35" s="4"/>
      <c r="K35" s="22"/>
    </row>
    <row r="36" spans="2:13" ht="24" customHeight="1" x14ac:dyDescent="0.25">
      <c r="B36" s="21"/>
      <c r="C36" s="281" t="s">
        <v>48</v>
      </c>
      <c r="D36" s="282"/>
      <c r="E36" s="282"/>
      <c r="F36" s="282"/>
      <c r="G36" s="283"/>
      <c r="H36" s="286" t="s">
        <v>49</v>
      </c>
      <c r="I36" s="282"/>
      <c r="J36" s="287"/>
      <c r="K36" s="22"/>
    </row>
    <row r="37" spans="2:13" ht="45.75" customHeight="1" x14ac:dyDescent="0.25">
      <c r="B37" s="21"/>
      <c r="C37" s="291" t="s">
        <v>50</v>
      </c>
      <c r="D37" s="292"/>
      <c r="E37" s="292"/>
      <c r="F37" s="293"/>
      <c r="G37" s="136" t="s">
        <v>55</v>
      </c>
      <c r="H37" s="289" t="s">
        <v>51</v>
      </c>
      <c r="I37" s="290"/>
      <c r="J37" s="137" t="s">
        <v>56</v>
      </c>
      <c r="K37" s="22"/>
    </row>
    <row r="38" spans="2:13" ht="15" customHeight="1" x14ac:dyDescent="0.25">
      <c r="B38" s="21"/>
      <c r="C38" s="284" t="s">
        <v>53</v>
      </c>
      <c r="D38" s="285"/>
      <c r="E38" s="285"/>
      <c r="F38" s="138">
        <v>20000</v>
      </c>
      <c r="G38" s="196">
        <v>7348</v>
      </c>
      <c r="H38" s="141" t="s">
        <v>53</v>
      </c>
      <c r="I38" s="138">
        <v>1400</v>
      </c>
      <c r="J38" s="199">
        <v>682</v>
      </c>
      <c r="K38" s="22"/>
    </row>
    <row r="39" spans="2:13" ht="15" customHeight="1" x14ac:dyDescent="0.25">
      <c r="B39" s="21"/>
      <c r="C39" s="274" t="s">
        <v>53</v>
      </c>
      <c r="D39" s="275"/>
      <c r="E39" s="275"/>
      <c r="F39" s="139">
        <v>25000</v>
      </c>
      <c r="G39" s="197">
        <v>8785</v>
      </c>
      <c r="H39" s="142" t="s">
        <v>53</v>
      </c>
      <c r="I39" s="139">
        <v>1800</v>
      </c>
      <c r="J39" s="200">
        <v>816</v>
      </c>
      <c r="K39" s="22"/>
    </row>
    <row r="40" spans="2:13" ht="15" customHeight="1" x14ac:dyDescent="0.25">
      <c r="B40" s="21"/>
      <c r="C40" s="274" t="s">
        <v>53</v>
      </c>
      <c r="D40" s="275"/>
      <c r="E40" s="275"/>
      <c r="F40" s="139">
        <v>30000</v>
      </c>
      <c r="G40" s="197">
        <v>10087</v>
      </c>
      <c r="H40" s="142" t="s">
        <v>53</v>
      </c>
      <c r="I40" s="139">
        <v>2300</v>
      </c>
      <c r="J40" s="200">
        <v>937</v>
      </c>
      <c r="K40" s="22"/>
    </row>
    <row r="41" spans="2:13" ht="15" customHeight="1" x14ac:dyDescent="0.25">
      <c r="B41" s="21"/>
      <c r="C41" s="274" t="s">
        <v>53</v>
      </c>
      <c r="D41" s="275"/>
      <c r="E41" s="275"/>
      <c r="F41" s="139">
        <v>35000</v>
      </c>
      <c r="G41" s="197">
        <v>11292</v>
      </c>
      <c r="H41" s="142" t="s">
        <v>53</v>
      </c>
      <c r="I41" s="139">
        <v>2800</v>
      </c>
      <c r="J41" s="201">
        <v>1049</v>
      </c>
      <c r="K41" s="22"/>
    </row>
    <row r="42" spans="2:13" ht="15" customHeight="1" x14ac:dyDescent="0.25">
      <c r="B42" s="21"/>
      <c r="C42" s="274" t="s">
        <v>53</v>
      </c>
      <c r="D42" s="275"/>
      <c r="E42" s="275"/>
      <c r="F42" s="139">
        <v>40000</v>
      </c>
      <c r="G42" s="197">
        <v>12425</v>
      </c>
      <c r="H42" s="142" t="s">
        <v>53</v>
      </c>
      <c r="I42" s="139">
        <v>3300</v>
      </c>
      <c r="J42" s="201">
        <v>1154</v>
      </c>
      <c r="K42" s="22"/>
    </row>
    <row r="43" spans="2:13" ht="15" customHeight="1" x14ac:dyDescent="0.25">
      <c r="B43" s="21"/>
      <c r="C43" s="274" t="s">
        <v>53</v>
      </c>
      <c r="D43" s="275"/>
      <c r="E43" s="275"/>
      <c r="F43" s="139">
        <v>45000</v>
      </c>
      <c r="G43" s="197">
        <v>13500</v>
      </c>
      <c r="H43" s="142" t="s">
        <v>53</v>
      </c>
      <c r="I43" s="139">
        <v>3700</v>
      </c>
      <c r="J43" s="201">
        <v>1254</v>
      </c>
      <c r="K43" s="22"/>
    </row>
    <row r="44" spans="2:13" ht="15" customHeight="1" x14ac:dyDescent="0.25">
      <c r="B44" s="21"/>
      <c r="C44" s="274" t="s">
        <v>53</v>
      </c>
      <c r="D44" s="275"/>
      <c r="E44" s="275"/>
      <c r="F44" s="139">
        <v>50000</v>
      </c>
      <c r="G44" s="197">
        <v>14528</v>
      </c>
      <c r="H44" s="142" t="s">
        <v>53</v>
      </c>
      <c r="I44" s="139">
        <v>4200</v>
      </c>
      <c r="J44" s="201">
        <v>1349</v>
      </c>
      <c r="K44" s="22"/>
    </row>
    <row r="45" spans="2:13" ht="15" customHeight="1" x14ac:dyDescent="0.25">
      <c r="B45" s="21"/>
      <c r="C45" s="276" t="s">
        <v>54</v>
      </c>
      <c r="D45" s="277"/>
      <c r="E45" s="277"/>
      <c r="F45" s="140">
        <v>50001</v>
      </c>
      <c r="G45" s="198">
        <v>15516</v>
      </c>
      <c r="H45" s="143" t="s">
        <v>54</v>
      </c>
      <c r="I45" s="140">
        <v>4601</v>
      </c>
      <c r="J45" s="202">
        <v>1441</v>
      </c>
      <c r="K45" s="22"/>
    </row>
    <row r="46" spans="2:13" ht="15" customHeight="1" x14ac:dyDescent="0.25">
      <c r="B46" s="25"/>
      <c r="C46" s="26"/>
      <c r="D46" s="26"/>
      <c r="E46" s="26"/>
      <c r="F46" s="26"/>
      <c r="G46" s="26"/>
      <c r="H46" s="26"/>
      <c r="I46" s="26"/>
      <c r="J46" s="26"/>
      <c r="K46" s="27"/>
    </row>
    <row r="47" spans="2:13" ht="9" customHeight="1" x14ac:dyDescent="0.25"/>
    <row r="48" spans="2:13" ht="12" customHeight="1" x14ac:dyDescent="0.25">
      <c r="K48" s="204" t="s">
        <v>95</v>
      </c>
      <c r="M48" s="54" t="s">
        <v>17</v>
      </c>
    </row>
    <row r="49" spans="11:13" ht="12" customHeight="1" x14ac:dyDescent="0.25">
      <c r="K49" s="204" t="s">
        <v>90</v>
      </c>
      <c r="M49" s="68">
        <f>IF(J10="IP units",1,2)</f>
        <v>1</v>
      </c>
    </row>
    <row r="50" spans="11:13" ht="12" customHeight="1" x14ac:dyDescent="0.25">
      <c r="K50" s="205" t="s">
        <v>72</v>
      </c>
      <c r="M50" s="71" t="s">
        <v>18</v>
      </c>
    </row>
    <row r="51" spans="11:13" ht="12" customHeight="1" x14ac:dyDescent="0.25">
      <c r="K51" s="206" t="s">
        <v>73</v>
      </c>
    </row>
    <row r="52" spans="11:13" ht="11.4" customHeight="1" x14ac:dyDescent="0.25">
      <c r="K52" s="206" t="s">
        <v>96</v>
      </c>
      <c r="M52" s="54" t="s">
        <v>19</v>
      </c>
    </row>
    <row r="53" spans="11:13" ht="15" customHeight="1" x14ac:dyDescent="0.25">
      <c r="M53" s="67" t="str">
        <f>IF(M49=1,"(sq ft)","(sq m)")</f>
        <v>(sq ft)</v>
      </c>
    </row>
  </sheetData>
  <sheetProtection algorithmName="SHA-512" hashValue="omE2fn1muspGTnDBjnm8cMuZi4sUfD1zwLYyWRyqVHifhkxjXsJSzYlE/+tZxgTSDddlVvVvUy76LS3+vye1Xw==" saltValue="yYy9acC9Ju02GNI9xq9Y/Q==" spinCount="100000" sheet="1" objects="1" scenarios="1"/>
  <mergeCells count="19">
    <mergeCell ref="E3:J3"/>
    <mergeCell ref="E27:J27"/>
    <mergeCell ref="H37:I37"/>
    <mergeCell ref="C37:F37"/>
    <mergeCell ref="C40:E40"/>
    <mergeCell ref="E18:J18"/>
    <mergeCell ref="C41:E41"/>
    <mergeCell ref="C45:E45"/>
    <mergeCell ref="E14:J14"/>
    <mergeCell ref="E24:J24"/>
    <mergeCell ref="E30:J30"/>
    <mergeCell ref="C36:G36"/>
    <mergeCell ref="C44:E44"/>
    <mergeCell ref="C43:E43"/>
    <mergeCell ref="C42:E42"/>
    <mergeCell ref="E21:J21"/>
    <mergeCell ref="C38:E38"/>
    <mergeCell ref="C39:E39"/>
    <mergeCell ref="H36:J36"/>
  </mergeCells>
  <dataValidations count="1">
    <dataValidation type="list" operator="greaterThanOrEqual" allowBlank="1" showInputMessage="1" showErrorMessage="1" sqref="J10">
      <formula1>"IP units, SI units"</formula1>
    </dataValidation>
  </dataValidations>
  <pageMargins left="0.75" right="0.75" top="1" bottom="1" header="0.5" footer="0.5"/>
  <pageSetup orientation="portrait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D31"/>
  <sheetViews>
    <sheetView showGridLines="0" zoomScale="80" zoomScaleNormal="80" zoomScalePageLayoutView="90" workbookViewId="0">
      <selection activeCell="D8" sqref="D8:D15"/>
    </sheetView>
  </sheetViews>
  <sheetFormatPr defaultColWidth="8.88671875" defaultRowHeight="13.2" x14ac:dyDescent="0.25"/>
  <cols>
    <col min="1" max="1" width="2.44140625" style="224" customWidth="1"/>
    <col min="2" max="2" width="18.6640625" style="224" customWidth="1"/>
    <col min="3" max="3" width="24.6640625" style="224" customWidth="1"/>
    <col min="4" max="4" width="14.6640625" style="224" customWidth="1"/>
    <col min="5" max="5" width="2.6640625" style="224" customWidth="1"/>
    <col min="6" max="9" width="14.6640625" style="224" customWidth="1"/>
    <col min="10" max="10" width="2.6640625" style="224" customWidth="1"/>
    <col min="11" max="11" width="18.6640625" style="224" customWidth="1"/>
    <col min="12" max="13" width="21.88671875" style="224" customWidth="1"/>
    <col min="14" max="14" width="15.88671875" style="224" customWidth="1"/>
    <col min="15" max="15" width="2.6640625" style="224" customWidth="1"/>
    <col min="16" max="16" width="18.6640625" style="224" customWidth="1"/>
    <col min="17" max="17" width="16.109375" style="224" customWidth="1"/>
    <col min="18" max="18" width="18.33203125" style="224" customWidth="1"/>
    <col min="19" max="19" width="18.88671875" style="224" customWidth="1"/>
    <col min="20" max="20" width="18.6640625" style="224" customWidth="1"/>
    <col min="21" max="21" width="16.109375" style="224" customWidth="1"/>
    <col min="22" max="22" width="18.33203125" style="224" customWidth="1"/>
    <col min="23" max="23" width="18.88671875" style="224" customWidth="1"/>
    <col min="24" max="30" width="8.88671875" style="224"/>
    <col min="31" max="16384" width="8.88671875" style="2"/>
  </cols>
  <sheetData>
    <row r="1" spans="1:30" s="35" customFormat="1" ht="15" customHeight="1" x14ac:dyDescent="0.25">
      <c r="A1" s="217"/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8"/>
      <c r="Y1" s="218"/>
      <c r="Z1" s="218"/>
      <c r="AA1" s="218"/>
      <c r="AB1" s="218"/>
      <c r="AC1" s="218"/>
      <c r="AD1" s="218"/>
    </row>
    <row r="2" spans="1:30" s="35" customFormat="1" ht="21" customHeight="1" x14ac:dyDescent="0.25">
      <c r="A2" s="219"/>
      <c r="B2" s="220" t="s">
        <v>6</v>
      </c>
      <c r="C2" s="221"/>
      <c r="D2" s="222"/>
      <c r="E2" s="223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18"/>
      <c r="Y2" s="218"/>
      <c r="Z2" s="218"/>
      <c r="AA2" s="218"/>
      <c r="AB2" s="218"/>
      <c r="AC2" s="218"/>
      <c r="AD2" s="218"/>
    </row>
    <row r="3" spans="1:30" s="35" customFormat="1" ht="15" customHeight="1" x14ac:dyDescent="0.25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8"/>
      <c r="Y3" s="218"/>
      <c r="Z3" s="218"/>
      <c r="AA3" s="218"/>
      <c r="AB3" s="218"/>
      <c r="AC3" s="218"/>
      <c r="AD3" s="218"/>
    </row>
    <row r="4" spans="1:30" ht="24" customHeight="1" x14ac:dyDescent="0.25">
      <c r="C4" s="225"/>
      <c r="D4" s="225"/>
      <c r="E4" s="225"/>
      <c r="F4" s="225"/>
      <c r="K4" s="226"/>
      <c r="P4" s="226"/>
      <c r="T4" s="226"/>
    </row>
    <row r="5" spans="1:30" ht="39" customHeight="1" x14ac:dyDescent="0.25">
      <c r="A5" s="226"/>
      <c r="B5" s="294" t="s">
        <v>11</v>
      </c>
      <c r="C5" s="294" t="s">
        <v>8</v>
      </c>
      <c r="D5" s="294" t="str">
        <f>CONCATENATE("Total 
Regularly Occupied 
Area 
",Instructions!$M$53)</f>
        <v>Total 
Regularly Occupied 
Area 
(sq ft)</v>
      </c>
      <c r="E5" s="247"/>
      <c r="F5" s="297" t="s">
        <v>59</v>
      </c>
      <c r="G5" s="297"/>
      <c r="H5" s="297"/>
      <c r="I5" s="297"/>
      <c r="J5" s="268"/>
      <c r="K5" s="307" t="s">
        <v>60</v>
      </c>
      <c r="L5" s="307"/>
      <c r="M5" s="307"/>
      <c r="N5" s="307"/>
      <c r="O5" s="268"/>
      <c r="P5" s="298" t="s">
        <v>3</v>
      </c>
      <c r="Q5" s="299"/>
      <c r="R5" s="299"/>
      <c r="S5" s="299"/>
      <c r="T5" s="299"/>
      <c r="U5" s="299"/>
      <c r="V5" s="299"/>
      <c r="W5" s="300"/>
    </row>
    <row r="6" spans="1:30" ht="32.25" customHeight="1" x14ac:dyDescent="0.25">
      <c r="A6" s="226"/>
      <c r="B6" s="294"/>
      <c r="C6" s="294"/>
      <c r="D6" s="294"/>
      <c r="E6" s="248"/>
      <c r="F6" s="297"/>
      <c r="G6" s="297"/>
      <c r="H6" s="297"/>
      <c r="I6" s="297"/>
      <c r="J6" s="269"/>
      <c r="K6" s="307"/>
      <c r="L6" s="307"/>
      <c r="M6" s="307"/>
      <c r="N6" s="307"/>
      <c r="O6" s="269"/>
      <c r="P6" s="308" t="s">
        <v>88</v>
      </c>
      <c r="Q6" s="309"/>
      <c r="R6" s="309"/>
      <c r="S6" s="310"/>
      <c r="T6" s="308" t="s">
        <v>89</v>
      </c>
      <c r="U6" s="309"/>
      <c r="V6" s="309"/>
      <c r="W6" s="310"/>
    </row>
    <row r="7" spans="1:30" ht="78" customHeight="1" x14ac:dyDescent="0.25">
      <c r="A7" s="226"/>
      <c r="B7" s="294"/>
      <c r="C7" s="294"/>
      <c r="D7" s="294"/>
      <c r="E7" s="248"/>
      <c r="F7" s="240" t="s">
        <v>83</v>
      </c>
      <c r="G7" s="240" t="s">
        <v>84</v>
      </c>
      <c r="H7" s="240" t="s">
        <v>75</v>
      </c>
      <c r="I7" s="240" t="s">
        <v>76</v>
      </c>
      <c r="J7" s="269"/>
      <c r="K7" s="240" t="str">
        <f>CONCATENATE("Area with daylight illuminance levels between 300 lux and 3,000 lux at 9 a.m. and 3 p.m. ",Instructions!$M$53)</f>
        <v>Area with daylight illuminance levels between 300 lux and 3,000 lux at 9 a.m. and 3 p.m. (sq ft)</v>
      </c>
      <c r="L7" s="240" t="str">
        <f>CONCATENATE("Area with daylight illuminance levels above 3,000 lux at 9 a.m. and/or 3 p.m.",Instructions!$M$53)</f>
        <v>Area with daylight illuminance levels above 3,000 lux at 9 a.m. and/or 3 p.m.(sq ft)</v>
      </c>
      <c r="M7" s="240" t="s">
        <v>78</v>
      </c>
      <c r="N7" s="240" t="str">
        <f>CONCATENATE("Total Daylighted Area for space ",Instructions!$M$53)</f>
        <v>Total Daylighted Area for space (sq ft)</v>
      </c>
      <c r="O7" s="269"/>
      <c r="P7" s="240" t="str">
        <f>CONCATENATE("Area with daylight illuminance levels between 300 lux and 3,000 lux 
",Instructions!$M$53)</f>
        <v>Area with daylight illuminance levels between 300 lux and 3,000 lux 
(sq ft)</v>
      </c>
      <c r="Q7" s="240" t="str">
        <f>CONCATENATE("Area with daylight illuminance levels above 3,000 lux",Instructions!$M$53)</f>
        <v>Area with daylight illuminance levels above 3,000 lux(sq ft)</v>
      </c>
      <c r="R7" s="240" t="s">
        <v>78</v>
      </c>
      <c r="S7" s="240" t="str">
        <f>CONCATENATE("Total Daylighted Area for space ",Instructions!$M$53)</f>
        <v>Total Daylighted Area for space (sq ft)</v>
      </c>
      <c r="T7" s="240" t="str">
        <f>CONCATENATE("Area with daylight illuminance levels between 300 lux and 3,000 lux 
",Instructions!$M$53)</f>
        <v>Area with daylight illuminance levels between 300 lux and 3,000 lux 
(sq ft)</v>
      </c>
      <c r="U7" s="240" t="str">
        <f>CONCATENATE("Area with daylight illuminance levels above 3,000 lux",Instructions!$M$53)</f>
        <v>Area with daylight illuminance levels above 3,000 lux(sq ft)</v>
      </c>
      <c r="V7" s="240" t="s">
        <v>78</v>
      </c>
      <c r="W7" s="240" t="str">
        <f>CONCATENATE("Total Daylighted Area for space ",Instructions!$M$53)</f>
        <v>Total Daylighted Area for space (sq ft)</v>
      </c>
    </row>
    <row r="8" spans="1:30" ht="15" customHeight="1" x14ac:dyDescent="0.25">
      <c r="A8" s="227">
        <f>IF(D8&gt;=0,0,1)</f>
        <v>0</v>
      </c>
      <c r="B8" s="211"/>
      <c r="C8" s="211"/>
      <c r="D8" s="212"/>
      <c r="E8" s="248"/>
      <c r="F8" s="213"/>
      <c r="G8" s="210"/>
      <c r="H8" s="214" t="str">
        <f>IFERROR(IF(ISBLANK(D8),"N/A",(IF(F8&gt;=55,"Yes","No"))),"No")</f>
        <v>N/A</v>
      </c>
      <c r="I8" s="228" t="str">
        <f>IFERROR(IF(ISBLANK(G8),"N/A",(IF(G8&lt;=10,"Yes","No"))),"No")</f>
        <v>N/A</v>
      </c>
      <c r="J8" s="269"/>
      <c r="K8" s="210"/>
      <c r="L8" s="216"/>
      <c r="M8" s="216"/>
      <c r="N8" s="229">
        <f>IF(M8="Yes", (K8+ L8), K8)</f>
        <v>0</v>
      </c>
      <c r="O8" s="269"/>
      <c r="P8" s="210"/>
      <c r="Q8" s="216"/>
      <c r="R8" s="216"/>
      <c r="S8" s="229">
        <f t="shared" ref="S8:S15" si="0">IF(Q8&gt;0,IF(R8="Yes", (P8 + Q8), P8), P8)</f>
        <v>0</v>
      </c>
      <c r="T8" s="210"/>
      <c r="U8" s="216"/>
      <c r="V8" s="216"/>
      <c r="W8" s="229">
        <f t="shared" ref="W8:W15" si="1">IF(U8&gt;0,IF(V8="Yes", (T8 + U8), T8), T8)</f>
        <v>0</v>
      </c>
    </row>
    <row r="9" spans="1:30" ht="15" customHeight="1" x14ac:dyDescent="0.25">
      <c r="A9" s="227">
        <f>IF(D9&gt;=0,0,1)</f>
        <v>0</v>
      </c>
      <c r="B9" s="211"/>
      <c r="C9" s="211"/>
      <c r="D9" s="212"/>
      <c r="E9" s="248"/>
      <c r="F9" s="213"/>
      <c r="G9" s="210"/>
      <c r="H9" s="214" t="str">
        <f t="shared" ref="H9:H15" si="2">IFERROR(IF(ISBLANK(D9),"N/A",(IF(F9&gt;=55,"Yes","No"))),"No")</f>
        <v>N/A</v>
      </c>
      <c r="I9" s="228" t="str">
        <f t="shared" ref="I9:I15" si="3">IFERROR(IF(ISBLANK(G9),"N/A",(IF(G9&lt;=10,"Yes","No"))),"No")</f>
        <v>N/A</v>
      </c>
      <c r="J9" s="269"/>
      <c r="K9" s="210"/>
      <c r="L9" s="216"/>
      <c r="M9" s="216"/>
      <c r="N9" s="229">
        <f t="shared" ref="N9:N15" si="4">IF(M9="Yes", (K9+ L9), K9)</f>
        <v>0</v>
      </c>
      <c r="O9" s="269"/>
      <c r="P9" s="210"/>
      <c r="Q9" s="216"/>
      <c r="R9" s="216"/>
      <c r="S9" s="229">
        <f t="shared" si="0"/>
        <v>0</v>
      </c>
      <c r="T9" s="210"/>
      <c r="U9" s="216"/>
      <c r="V9" s="216"/>
      <c r="W9" s="229">
        <f t="shared" si="1"/>
        <v>0</v>
      </c>
    </row>
    <row r="10" spans="1:30" ht="15" customHeight="1" x14ac:dyDescent="0.25">
      <c r="A10" s="227">
        <f>IF(D10&gt;=0,0,1)</f>
        <v>0</v>
      </c>
      <c r="B10" s="211"/>
      <c r="C10" s="211"/>
      <c r="D10" s="212"/>
      <c r="E10" s="248"/>
      <c r="F10" s="213"/>
      <c r="G10" s="210"/>
      <c r="H10" s="214" t="str">
        <f t="shared" si="2"/>
        <v>N/A</v>
      </c>
      <c r="I10" s="228" t="str">
        <f t="shared" si="3"/>
        <v>N/A</v>
      </c>
      <c r="J10" s="269"/>
      <c r="K10" s="210"/>
      <c r="L10" s="216"/>
      <c r="M10" s="216"/>
      <c r="N10" s="229">
        <f t="shared" si="4"/>
        <v>0</v>
      </c>
      <c r="O10" s="269"/>
      <c r="P10" s="210"/>
      <c r="Q10" s="216"/>
      <c r="R10" s="216"/>
      <c r="S10" s="229">
        <f t="shared" si="0"/>
        <v>0</v>
      </c>
      <c r="T10" s="210"/>
      <c r="U10" s="216"/>
      <c r="V10" s="216"/>
      <c r="W10" s="229">
        <f t="shared" si="1"/>
        <v>0</v>
      </c>
    </row>
    <row r="11" spans="1:30" ht="15" customHeight="1" x14ac:dyDescent="0.25">
      <c r="A11" s="227">
        <f>IF(D11&gt;=0,0,1)</f>
        <v>0</v>
      </c>
      <c r="B11" s="211"/>
      <c r="C11" s="211"/>
      <c r="D11" s="212"/>
      <c r="E11" s="248"/>
      <c r="F11" s="213"/>
      <c r="G11" s="210"/>
      <c r="H11" s="214" t="str">
        <f t="shared" si="2"/>
        <v>N/A</v>
      </c>
      <c r="I11" s="228" t="str">
        <f t="shared" si="3"/>
        <v>N/A</v>
      </c>
      <c r="J11" s="269"/>
      <c r="K11" s="210"/>
      <c r="L11" s="216"/>
      <c r="M11" s="216"/>
      <c r="N11" s="229">
        <f t="shared" si="4"/>
        <v>0</v>
      </c>
      <c r="O11" s="269"/>
      <c r="P11" s="210"/>
      <c r="Q11" s="216"/>
      <c r="R11" s="216"/>
      <c r="S11" s="229">
        <f t="shared" si="0"/>
        <v>0</v>
      </c>
      <c r="T11" s="210"/>
      <c r="U11" s="216"/>
      <c r="V11" s="216"/>
      <c r="W11" s="229">
        <f t="shared" si="1"/>
        <v>0</v>
      </c>
    </row>
    <row r="12" spans="1:30" ht="15" customHeight="1" x14ac:dyDescent="0.25">
      <c r="A12" s="227">
        <f>IF(D12&gt;=0,0,1)</f>
        <v>0</v>
      </c>
      <c r="B12" s="211"/>
      <c r="C12" s="211"/>
      <c r="D12" s="212"/>
      <c r="E12" s="248"/>
      <c r="F12" s="213"/>
      <c r="G12" s="210"/>
      <c r="H12" s="214" t="str">
        <f t="shared" si="2"/>
        <v>N/A</v>
      </c>
      <c r="I12" s="228" t="str">
        <f t="shared" si="3"/>
        <v>N/A</v>
      </c>
      <c r="J12" s="269"/>
      <c r="K12" s="210"/>
      <c r="L12" s="216"/>
      <c r="M12" s="216"/>
      <c r="N12" s="229">
        <f t="shared" si="4"/>
        <v>0</v>
      </c>
      <c r="O12" s="269"/>
      <c r="P12" s="210"/>
      <c r="Q12" s="216"/>
      <c r="R12" s="216"/>
      <c r="S12" s="229">
        <f t="shared" si="0"/>
        <v>0</v>
      </c>
      <c r="T12" s="210"/>
      <c r="U12" s="216"/>
      <c r="V12" s="216"/>
      <c r="W12" s="229">
        <f t="shared" si="1"/>
        <v>0</v>
      </c>
    </row>
    <row r="13" spans="1:30" ht="15" customHeight="1" x14ac:dyDescent="0.25">
      <c r="A13" s="227">
        <f t="shared" ref="A13" si="5">IF(D13&gt;=0,0,1)</f>
        <v>0</v>
      </c>
      <c r="B13" s="211"/>
      <c r="C13" s="211"/>
      <c r="D13" s="212"/>
      <c r="E13" s="248"/>
      <c r="F13" s="213"/>
      <c r="G13" s="210"/>
      <c r="H13" s="214" t="str">
        <f t="shared" ref="H13" si="6">IFERROR(IF(ISBLANK(D13),"N/A",(IF(F13&gt;=55,"Yes","No"))),"No")</f>
        <v>N/A</v>
      </c>
      <c r="I13" s="228" t="str">
        <f t="shared" ref="I13" si="7">IFERROR(IF(ISBLANK(G13),"N/A",(IF(G13&lt;=10,"Yes","No"))),"No")</f>
        <v>N/A</v>
      </c>
      <c r="J13" s="269"/>
      <c r="K13" s="210"/>
      <c r="L13" s="216"/>
      <c r="M13" s="216"/>
      <c r="N13" s="229">
        <f t="shared" ref="N13" si="8">IF(M13="Yes", (K13+ L13), K13)</f>
        <v>0</v>
      </c>
      <c r="O13" s="269"/>
      <c r="P13" s="210"/>
      <c r="Q13" s="216"/>
      <c r="R13" s="216"/>
      <c r="S13" s="229">
        <f t="shared" ref="S13" si="9">IF(Q13&gt;0,IF(R13="Yes", (P13 + Q13), P13), P13)</f>
        <v>0</v>
      </c>
      <c r="T13" s="210"/>
      <c r="U13" s="216"/>
      <c r="V13" s="216"/>
      <c r="W13" s="229">
        <f t="shared" ref="W13" si="10">IF(U13&gt;0,IF(V13="Yes", (T13 + U13), T13), T13)</f>
        <v>0</v>
      </c>
    </row>
    <row r="14" spans="1:30" ht="15" customHeight="1" x14ac:dyDescent="0.25">
      <c r="A14" s="227"/>
      <c r="B14" s="211"/>
      <c r="C14" s="211"/>
      <c r="D14" s="212"/>
      <c r="E14" s="248"/>
      <c r="F14" s="213"/>
      <c r="G14" s="210"/>
      <c r="H14" s="214" t="str">
        <f t="shared" si="2"/>
        <v>N/A</v>
      </c>
      <c r="I14" s="228" t="str">
        <f t="shared" si="3"/>
        <v>N/A</v>
      </c>
      <c r="J14" s="269"/>
      <c r="K14" s="210"/>
      <c r="L14" s="216"/>
      <c r="M14" s="216"/>
      <c r="N14" s="229">
        <f t="shared" si="4"/>
        <v>0</v>
      </c>
      <c r="O14" s="269"/>
      <c r="P14" s="210"/>
      <c r="Q14" s="216"/>
      <c r="R14" s="216"/>
      <c r="S14" s="229">
        <f t="shared" si="0"/>
        <v>0</v>
      </c>
      <c r="T14" s="210"/>
      <c r="U14" s="216"/>
      <c r="V14" s="216"/>
      <c r="W14" s="229">
        <f t="shared" si="1"/>
        <v>0</v>
      </c>
    </row>
    <row r="15" spans="1:30" ht="15" customHeight="1" x14ac:dyDescent="0.25">
      <c r="A15" s="227"/>
      <c r="B15" s="254"/>
      <c r="C15" s="254"/>
      <c r="D15" s="255"/>
      <c r="E15" s="248"/>
      <c r="F15" s="213"/>
      <c r="G15" s="210"/>
      <c r="H15" s="214" t="str">
        <f t="shared" si="2"/>
        <v>N/A</v>
      </c>
      <c r="I15" s="228" t="str">
        <f t="shared" si="3"/>
        <v>N/A</v>
      </c>
      <c r="J15" s="269"/>
      <c r="K15" s="244"/>
      <c r="L15" s="245"/>
      <c r="M15" s="245"/>
      <c r="N15" s="246">
        <f t="shared" si="4"/>
        <v>0</v>
      </c>
      <c r="O15" s="269"/>
      <c r="P15" s="244"/>
      <c r="Q15" s="245"/>
      <c r="R15" s="245"/>
      <c r="S15" s="246">
        <f t="shared" si="0"/>
        <v>0</v>
      </c>
      <c r="T15" s="244"/>
      <c r="U15" s="245"/>
      <c r="V15" s="245"/>
      <c r="W15" s="246">
        <f t="shared" si="1"/>
        <v>0</v>
      </c>
    </row>
    <row r="16" spans="1:30" ht="30.75" customHeight="1" x14ac:dyDescent="0.25">
      <c r="A16" s="227" t="s">
        <v>14</v>
      </c>
      <c r="B16" s="295" t="str">
        <f>CONCATENATE("Total regularly occupied area ",Instructions!$M$53)</f>
        <v>Total regularly occupied area (sq ft)</v>
      </c>
      <c r="C16" s="296"/>
      <c r="D16" s="230">
        <f>SUM(D8:D15)</f>
        <v>0</v>
      </c>
      <c r="E16" s="249"/>
      <c r="F16" s="297" t="s">
        <v>77</v>
      </c>
      <c r="G16" s="297"/>
      <c r="H16" s="231">
        <f>IFERROR(SUMPRODUCT(F8:F15,D8:D15)/SUM(D8:D15),0)</f>
        <v>0</v>
      </c>
      <c r="I16" s="232"/>
      <c r="J16" s="271"/>
      <c r="K16" s="304" t="str">
        <f>CONCATENATE("total daylighted regularly occupied area ",Instructions!$M$53)</f>
        <v>total daylighted regularly occupied area (sq ft)</v>
      </c>
      <c r="L16" s="304"/>
      <c r="M16" s="304"/>
      <c r="N16" s="233">
        <f>SUM(N8:N15)</f>
        <v>0</v>
      </c>
      <c r="O16" s="270"/>
      <c r="P16" s="304" t="str">
        <f>CONCATENATE("total daylighted regularly occupied area ",Instructions!$M$53)</f>
        <v>total daylighted regularly occupied area (sq ft)</v>
      </c>
      <c r="Q16" s="304"/>
      <c r="R16" s="304"/>
      <c r="S16" s="233">
        <f>SUM(S8:S15)</f>
        <v>0</v>
      </c>
      <c r="T16" s="304" t="str">
        <f>CONCATENATE("total daylighted regularly occupied area ",Instructions!$M$53)</f>
        <v>total daylighted regularly occupied area (sq ft)</v>
      </c>
      <c r="U16" s="304"/>
      <c r="V16" s="304"/>
      <c r="W16" s="233">
        <f>SUM(W8:W15)</f>
        <v>0</v>
      </c>
    </row>
    <row r="17" spans="1:23" ht="30.75" customHeight="1" x14ac:dyDescent="0.25">
      <c r="A17" s="227"/>
      <c r="B17" s="250"/>
      <c r="C17" s="251"/>
      <c r="D17" s="252"/>
      <c r="E17" s="253"/>
      <c r="F17" s="306" t="s">
        <v>86</v>
      </c>
      <c r="G17" s="306"/>
      <c r="H17" s="234" t="str">
        <f>IF(COUNTIF(H8:H15,"No"),"No",IF(COUNTIF(H8:H15,"Yes"),"Yes","N/A"))</f>
        <v>N/A</v>
      </c>
      <c r="I17" s="232"/>
      <c r="J17" s="243"/>
      <c r="K17" s="241"/>
      <c r="L17" s="241"/>
      <c r="M17" s="241"/>
      <c r="N17" s="238"/>
      <c r="O17" s="243"/>
      <c r="P17" s="241"/>
      <c r="Q17" s="241"/>
      <c r="R17" s="241"/>
      <c r="S17" s="238"/>
      <c r="T17" s="241"/>
      <c r="U17" s="241"/>
      <c r="V17" s="241"/>
      <c r="W17" s="238"/>
    </row>
    <row r="18" spans="1:23" ht="26.4" customHeight="1" x14ac:dyDescent="0.25">
      <c r="A18" s="235"/>
      <c r="B18" s="242"/>
      <c r="C18" s="242"/>
      <c r="D18" s="242"/>
      <c r="E18" s="253"/>
      <c r="F18" s="301" t="s">
        <v>85</v>
      </c>
      <c r="G18" s="301"/>
      <c r="H18" s="302" t="str">
        <f>IF(COUNTIF(H8:H15,"No"),"No",IF(COUNTIF(H8:H15,"Yes"),"Yes","N/A"))</f>
        <v>N/A</v>
      </c>
      <c r="I18" s="303"/>
      <c r="J18" s="243"/>
      <c r="K18" s="305"/>
      <c r="L18" s="305"/>
      <c r="M18" s="305"/>
      <c r="N18" s="305"/>
      <c r="O18" s="243"/>
      <c r="P18" s="305"/>
      <c r="Q18" s="305"/>
      <c r="R18" s="305"/>
      <c r="S18" s="305"/>
      <c r="T18" s="305"/>
      <c r="U18" s="305"/>
      <c r="V18" s="305"/>
      <c r="W18" s="305"/>
    </row>
    <row r="19" spans="1:23" ht="24" customHeight="1" x14ac:dyDescent="0.25">
      <c r="F19" s="301"/>
      <c r="G19" s="301"/>
      <c r="H19" s="302"/>
      <c r="I19" s="303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</row>
    <row r="20" spans="1:23" ht="13.35" customHeight="1" x14ac:dyDescent="0.25">
      <c r="I20" s="236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</row>
    <row r="21" spans="1:23" x14ac:dyDescent="0.25"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</row>
    <row r="22" spans="1:23" x14ac:dyDescent="0.25">
      <c r="O22" s="242"/>
      <c r="P22" s="242"/>
      <c r="Q22" s="242"/>
      <c r="R22" s="242"/>
      <c r="S22" s="242"/>
      <c r="T22" s="242"/>
      <c r="U22" s="242"/>
      <c r="V22" s="242"/>
      <c r="W22" s="242"/>
    </row>
    <row r="23" spans="1:23" x14ac:dyDescent="0.25">
      <c r="O23" s="242"/>
      <c r="P23" s="242"/>
      <c r="Q23" s="242"/>
      <c r="R23" s="242"/>
      <c r="S23" s="242"/>
      <c r="T23" s="242"/>
      <c r="U23" s="242"/>
      <c r="V23" s="242"/>
      <c r="W23" s="242"/>
    </row>
    <row r="24" spans="1:23" x14ac:dyDescent="0.25">
      <c r="O24" s="242"/>
      <c r="P24" s="242"/>
      <c r="Q24" s="242"/>
      <c r="R24" s="242"/>
      <c r="S24" s="242"/>
      <c r="T24" s="242"/>
      <c r="U24" s="242"/>
      <c r="V24" s="242"/>
      <c r="W24" s="242"/>
    </row>
    <row r="25" spans="1:23" x14ac:dyDescent="0.25">
      <c r="O25" s="242"/>
      <c r="P25" s="242"/>
      <c r="Q25" s="242"/>
      <c r="R25" s="242"/>
      <c r="S25" s="242"/>
      <c r="T25" s="242"/>
      <c r="U25" s="242"/>
      <c r="V25" s="242"/>
      <c r="W25" s="242"/>
    </row>
    <row r="26" spans="1:23" x14ac:dyDescent="0.25">
      <c r="O26" s="242"/>
      <c r="P26" s="242"/>
      <c r="Q26" s="242"/>
      <c r="R26" s="242"/>
      <c r="S26" s="242"/>
      <c r="T26" s="242"/>
      <c r="U26" s="242"/>
      <c r="V26" s="242"/>
      <c r="W26" s="242"/>
    </row>
    <row r="27" spans="1:23" x14ac:dyDescent="0.25">
      <c r="O27" s="242"/>
      <c r="P27" s="242"/>
      <c r="Q27" s="242"/>
      <c r="R27" s="242"/>
      <c r="S27" s="242"/>
      <c r="T27" s="242"/>
      <c r="U27" s="242"/>
      <c r="V27" s="242"/>
      <c r="W27" s="242"/>
    </row>
    <row r="28" spans="1:23" x14ac:dyDescent="0.25">
      <c r="O28" s="242"/>
      <c r="P28" s="242"/>
      <c r="Q28" s="242"/>
      <c r="R28" s="242"/>
      <c r="S28" s="242"/>
      <c r="T28" s="242"/>
      <c r="U28" s="242"/>
      <c r="V28" s="242"/>
      <c r="W28" s="242"/>
    </row>
    <row r="29" spans="1:23" x14ac:dyDescent="0.25">
      <c r="O29" s="242"/>
      <c r="P29" s="242"/>
      <c r="Q29" s="242"/>
      <c r="R29" s="242"/>
      <c r="S29" s="242"/>
      <c r="T29" s="242"/>
      <c r="U29" s="242"/>
      <c r="V29" s="242"/>
      <c r="W29" s="242"/>
    </row>
    <row r="30" spans="1:23" x14ac:dyDescent="0.25">
      <c r="O30" s="242"/>
      <c r="P30" s="242"/>
      <c r="Q30" s="242"/>
      <c r="R30" s="242"/>
      <c r="S30" s="242"/>
      <c r="T30" s="242"/>
      <c r="U30" s="242"/>
      <c r="V30" s="242"/>
      <c r="W30" s="242"/>
    </row>
    <row r="31" spans="1:23" x14ac:dyDescent="0.25">
      <c r="O31" s="242"/>
      <c r="P31" s="242"/>
      <c r="Q31" s="242"/>
      <c r="R31" s="242"/>
      <c r="S31" s="242"/>
      <c r="T31" s="242"/>
      <c r="U31" s="242"/>
      <c r="V31" s="242"/>
      <c r="W31" s="242"/>
    </row>
  </sheetData>
  <sheetProtection formatColumns="0" formatRows="0"/>
  <mergeCells count="20">
    <mergeCell ref="P5:W5"/>
    <mergeCell ref="F18:G19"/>
    <mergeCell ref="H18:H19"/>
    <mergeCell ref="I18:I19"/>
    <mergeCell ref="K16:M16"/>
    <mergeCell ref="K18:N18"/>
    <mergeCell ref="F17:G17"/>
    <mergeCell ref="F5:I6"/>
    <mergeCell ref="K5:N6"/>
    <mergeCell ref="T16:V16"/>
    <mergeCell ref="T18:W18"/>
    <mergeCell ref="P6:S6"/>
    <mergeCell ref="T6:W6"/>
    <mergeCell ref="P18:S18"/>
    <mergeCell ref="P16:R16"/>
    <mergeCell ref="D5:D7"/>
    <mergeCell ref="B16:C16"/>
    <mergeCell ref="B5:B7"/>
    <mergeCell ref="C5:C7"/>
    <mergeCell ref="F16:G16"/>
  </mergeCells>
  <phoneticPr fontId="8" type="noConversion"/>
  <dataValidations xWindow="265" yWindow="223" count="4">
    <dataValidation type="decimal" operator="greaterThanOrEqual" allowBlank="1" showInputMessage="1" showErrorMessage="1" sqref="P8:P15 K8:K15 T8:T15 D8:D15 F8:G15">
      <formula1>0</formula1>
    </dataValidation>
    <dataValidation type="list" allowBlank="1" showInputMessage="1" showErrorMessage="1" sqref="R8:R15 M8:M15 V8:V15">
      <formula1>"Yes, No"</formula1>
    </dataValidation>
    <dataValidation type="whole" operator="greaterThanOrEqual" allowBlank="1" showInputMessage="1" showErrorMessage="1" sqref="Q8:Q15 L8:L15 U8:U15">
      <formula1>0</formula1>
    </dataValidation>
    <dataValidation type="decimal" operator="greaterThan" allowBlank="1" showInputMessage="1" showErrorMessage="1" sqref="H8:H15">
      <formula1>0</formula1>
    </dataValidation>
  </dataValidations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0]!AddA">
                <anchor moveWithCells="1">
                  <from>
                    <xdr:col>1</xdr:col>
                    <xdr:colOff>38100</xdr:colOff>
                    <xdr:row>18</xdr:row>
                    <xdr:rowOff>182880</xdr:rowOff>
                  </from>
                  <to>
                    <xdr:col>2</xdr:col>
                    <xdr:colOff>152400</xdr:colOff>
                    <xdr:row>19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locked="0" defaultSize="0" print="0" autoFill="0" autoPict="0" macro="[0]!DeleteRowA">
                <anchor moveWithCells="1">
                  <from>
                    <xdr:col>2</xdr:col>
                    <xdr:colOff>236220</xdr:colOff>
                    <xdr:row>18</xdr:row>
                    <xdr:rowOff>182880</xdr:rowOff>
                  </from>
                  <to>
                    <xdr:col>2</xdr:col>
                    <xdr:colOff>1607820</xdr:colOff>
                    <xdr:row>19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P30"/>
  <sheetViews>
    <sheetView showGridLines="0" zoomScale="80" zoomScaleNormal="80" zoomScalePageLayoutView="90" workbookViewId="0">
      <selection activeCell="H7" sqref="H7"/>
    </sheetView>
  </sheetViews>
  <sheetFormatPr defaultColWidth="8.88671875" defaultRowHeight="13.2" x14ac:dyDescent="0.25"/>
  <cols>
    <col min="1" max="1" width="2.44140625" style="2" customWidth="1"/>
    <col min="2" max="2" width="18.6640625" style="2" customWidth="1"/>
    <col min="3" max="3" width="24.6640625" style="2" customWidth="1"/>
    <col min="4" max="4" width="14.6640625" style="2" customWidth="1"/>
    <col min="5" max="5" width="2.6640625" style="2" customWidth="1"/>
    <col min="6" max="6" width="32.6640625" style="2" customWidth="1"/>
    <col min="7" max="7" width="2.6640625" style="2" customWidth="1"/>
    <col min="8" max="8" width="18.6640625" style="2" customWidth="1"/>
    <col min="9" max="9" width="14.6640625" style="2" customWidth="1"/>
    <col min="10" max="10" width="28.5546875" style="2" customWidth="1"/>
    <col min="11" max="11" width="8.88671875" style="2"/>
    <col min="12" max="12" width="12.6640625" style="2" hidden="1" customWidth="1"/>
    <col min="13" max="16" width="8.88671875" style="2" customWidth="1"/>
    <col min="17" max="16384" width="8.88671875" style="2"/>
  </cols>
  <sheetData>
    <row r="1" spans="1:16" s="35" customFormat="1" ht="15" customHeight="1" x14ac:dyDescent="0.25">
      <c r="A1" s="161"/>
      <c r="B1" s="33"/>
      <c r="C1" s="33"/>
      <c r="D1" s="33"/>
      <c r="E1" s="33"/>
      <c r="F1" s="33"/>
      <c r="G1" s="33"/>
      <c r="H1" s="33"/>
      <c r="I1" s="33"/>
      <c r="J1" s="33"/>
      <c r="K1" s="34"/>
    </row>
    <row r="2" spans="1:16" s="35" customFormat="1" ht="21" customHeight="1" x14ac:dyDescent="0.25">
      <c r="A2" s="36"/>
      <c r="B2" s="70" t="s">
        <v>15</v>
      </c>
      <c r="C2" s="37"/>
      <c r="D2" s="51"/>
      <c r="E2" s="37"/>
      <c r="F2" s="37"/>
      <c r="G2" s="37"/>
      <c r="H2" s="37"/>
      <c r="I2" s="37"/>
      <c r="J2" s="37"/>
      <c r="K2" s="38"/>
    </row>
    <row r="3" spans="1:16" s="35" customFormat="1" ht="15" customHeight="1" x14ac:dyDescent="0.25">
      <c r="A3" s="161"/>
      <c r="B3" s="33"/>
      <c r="C3" s="33"/>
      <c r="D3" s="33"/>
      <c r="E3" s="33"/>
      <c r="F3" s="33"/>
      <c r="G3" s="33"/>
      <c r="H3" s="33"/>
      <c r="I3" s="33"/>
      <c r="J3" s="33"/>
      <c r="K3" s="34"/>
    </row>
    <row r="4" spans="1:16" ht="24" customHeight="1" x14ac:dyDescent="0.25">
      <c r="A4" s="131"/>
      <c r="C4" s="29"/>
      <c r="D4" s="29"/>
    </row>
    <row r="5" spans="1:16" ht="27.6" customHeight="1" x14ac:dyDescent="0.25">
      <c r="A5" s="156"/>
      <c r="B5" s="324" t="s">
        <v>11</v>
      </c>
      <c r="C5" s="326" t="s">
        <v>8</v>
      </c>
      <c r="D5" s="326" t="str">
        <f>CONCATENATE("Total Regularly Occupied Area 
",Instructions!$M$53)</f>
        <v>Total Regularly Occupied Area 
(sq ft)</v>
      </c>
      <c r="E5" s="164"/>
      <c r="F5" s="328" t="s">
        <v>70</v>
      </c>
      <c r="G5" s="164"/>
      <c r="H5" s="330" t="s">
        <v>91</v>
      </c>
      <c r="I5" s="320" t="s">
        <v>94</v>
      </c>
      <c r="J5" s="322" t="s">
        <v>92</v>
      </c>
    </row>
    <row r="6" spans="1:16" ht="76.5" customHeight="1" x14ac:dyDescent="0.25">
      <c r="A6" s="156"/>
      <c r="B6" s="325"/>
      <c r="C6" s="327"/>
      <c r="D6" s="327"/>
      <c r="E6" s="50"/>
      <c r="F6" s="329"/>
      <c r="G6" s="50"/>
      <c r="H6" s="331"/>
      <c r="I6" s="321"/>
      <c r="J6" s="323"/>
      <c r="L6" s="190" t="s">
        <v>69</v>
      </c>
      <c r="M6" s="1"/>
      <c r="N6" s="1"/>
      <c r="O6" s="1"/>
      <c r="P6" s="1"/>
    </row>
    <row r="7" spans="1:16" ht="15" customHeight="1" x14ac:dyDescent="0.25">
      <c r="A7" s="32">
        <f>IF(D7&gt;=0,0,1)</f>
        <v>0</v>
      </c>
      <c r="B7" s="72"/>
      <c r="C7" s="73"/>
      <c r="D7" s="212"/>
      <c r="E7" s="56"/>
      <c r="F7" s="162"/>
      <c r="G7" s="56"/>
      <c r="H7" s="163"/>
      <c r="I7" s="272"/>
      <c r="J7" s="162"/>
      <c r="L7" s="191">
        <f>IF(I7=J7,1,0)</f>
        <v>1</v>
      </c>
      <c r="M7" s="1"/>
      <c r="N7" s="1"/>
      <c r="O7" s="1"/>
      <c r="P7" s="1"/>
    </row>
    <row r="8" spans="1:16" ht="15" customHeight="1" x14ac:dyDescent="0.25">
      <c r="A8" s="32">
        <f>IF(D8&gt;=0,0,1)</f>
        <v>0</v>
      </c>
      <c r="B8" s="58"/>
      <c r="C8" s="59"/>
      <c r="D8" s="212"/>
      <c r="E8" s="56"/>
      <c r="F8" s="55"/>
      <c r="G8" s="56"/>
      <c r="H8" s="163"/>
      <c r="I8" s="272"/>
      <c r="J8" s="162"/>
      <c r="L8" s="191">
        <f t="shared" ref="L8:L16" si="0">IF(I8=J8,1,0)</f>
        <v>1</v>
      </c>
      <c r="M8" s="1"/>
      <c r="N8" s="1"/>
      <c r="O8" s="1"/>
      <c r="P8" s="1"/>
    </row>
    <row r="9" spans="1:16" ht="15" customHeight="1" x14ac:dyDescent="0.25">
      <c r="A9" s="32">
        <f>IF(D9&gt;=0,0,1)</f>
        <v>0</v>
      </c>
      <c r="B9" s="58"/>
      <c r="C9" s="59"/>
      <c r="D9" s="212"/>
      <c r="E9" s="56"/>
      <c r="F9" s="55"/>
      <c r="G9" s="56"/>
      <c r="H9" s="163"/>
      <c r="I9" s="272"/>
      <c r="J9" s="162"/>
      <c r="L9" s="191">
        <f t="shared" si="0"/>
        <v>1</v>
      </c>
      <c r="M9" s="1"/>
      <c r="N9" s="1"/>
      <c r="O9" s="1"/>
      <c r="P9" s="1"/>
    </row>
    <row r="10" spans="1:16" ht="15" customHeight="1" x14ac:dyDescent="0.25">
      <c r="A10" s="32">
        <f>IF(D10&gt;=0,0,1)</f>
        <v>0</v>
      </c>
      <c r="B10" s="58"/>
      <c r="C10" s="59"/>
      <c r="D10" s="212"/>
      <c r="E10" s="56"/>
      <c r="F10" s="55"/>
      <c r="G10" s="56"/>
      <c r="H10" s="163"/>
      <c r="I10" s="272"/>
      <c r="J10" s="162"/>
      <c r="L10" s="191">
        <f t="shared" si="0"/>
        <v>1</v>
      </c>
      <c r="M10" s="1"/>
      <c r="N10" s="1"/>
      <c r="O10" s="1"/>
      <c r="P10" s="1"/>
    </row>
    <row r="11" spans="1:16" ht="15" customHeight="1" x14ac:dyDescent="0.25">
      <c r="A11" s="32">
        <f>IF(D11&gt;=0,0,1)</f>
        <v>0</v>
      </c>
      <c r="B11" s="58"/>
      <c r="C11" s="59"/>
      <c r="D11" s="212"/>
      <c r="E11" s="56"/>
      <c r="F11" s="55"/>
      <c r="G11" s="56"/>
      <c r="H11" s="163"/>
      <c r="I11" s="272"/>
      <c r="J11" s="162"/>
      <c r="L11" s="191">
        <f t="shared" si="0"/>
        <v>1</v>
      </c>
      <c r="M11" s="1"/>
      <c r="N11" s="1"/>
      <c r="O11" s="1"/>
      <c r="P11" s="1"/>
    </row>
    <row r="12" spans="1:16" ht="15" customHeight="1" x14ac:dyDescent="0.25">
      <c r="A12" s="32">
        <f t="shared" ref="A12:A14" si="1">IF(D12&gt;=0,0,1)</f>
        <v>0</v>
      </c>
      <c r="B12" s="58"/>
      <c r="C12" s="59"/>
      <c r="D12" s="212"/>
      <c r="E12" s="56"/>
      <c r="F12" s="55"/>
      <c r="G12" s="56"/>
      <c r="H12" s="163"/>
      <c r="I12" s="272"/>
      <c r="J12" s="162"/>
      <c r="L12" s="191">
        <f t="shared" ref="L12:L14" si="2">IF(I12=J12,1,0)</f>
        <v>1</v>
      </c>
      <c r="M12" s="1"/>
      <c r="N12" s="1"/>
      <c r="O12" s="1"/>
      <c r="P12" s="1"/>
    </row>
    <row r="13" spans="1:16" ht="15" customHeight="1" x14ac:dyDescent="0.25">
      <c r="A13" s="32">
        <f t="shared" si="1"/>
        <v>0</v>
      </c>
      <c r="B13" s="58"/>
      <c r="C13" s="59"/>
      <c r="D13" s="212"/>
      <c r="E13" s="56"/>
      <c r="F13" s="55"/>
      <c r="G13" s="56"/>
      <c r="H13" s="163"/>
      <c r="I13" s="272"/>
      <c r="J13" s="162"/>
      <c r="L13" s="191">
        <f t="shared" si="2"/>
        <v>1</v>
      </c>
      <c r="M13" s="1"/>
      <c r="N13" s="1"/>
      <c r="O13" s="1"/>
      <c r="P13" s="1"/>
    </row>
    <row r="14" spans="1:16" ht="15" customHeight="1" x14ac:dyDescent="0.25">
      <c r="A14" s="32">
        <f t="shared" si="1"/>
        <v>0</v>
      </c>
      <c r="B14" s="58"/>
      <c r="C14" s="59"/>
      <c r="D14" s="255"/>
      <c r="E14" s="56"/>
      <c r="F14" s="55"/>
      <c r="G14" s="56"/>
      <c r="H14" s="163"/>
      <c r="I14" s="272"/>
      <c r="J14" s="162"/>
      <c r="L14" s="191">
        <f t="shared" si="2"/>
        <v>1</v>
      </c>
      <c r="M14" s="1"/>
      <c r="N14" s="1"/>
      <c r="O14" s="1"/>
      <c r="P14" s="1"/>
    </row>
    <row r="15" spans="1:16" ht="15" customHeight="1" x14ac:dyDescent="0.25">
      <c r="A15" s="32"/>
      <c r="B15" s="58"/>
      <c r="C15" s="59"/>
      <c r="D15" s="212"/>
      <c r="E15" s="56"/>
      <c r="F15" s="55"/>
      <c r="G15" s="56"/>
      <c r="H15" s="163"/>
      <c r="I15" s="272"/>
      <c r="J15" s="162"/>
      <c r="L15" s="191">
        <f t="shared" si="0"/>
        <v>1</v>
      </c>
      <c r="M15" s="1"/>
      <c r="N15" s="1"/>
      <c r="O15" s="1"/>
      <c r="P15" s="1"/>
    </row>
    <row r="16" spans="1:16" ht="15" customHeight="1" x14ac:dyDescent="0.25">
      <c r="A16" s="32"/>
      <c r="B16" s="74"/>
      <c r="C16" s="75"/>
      <c r="D16" s="212"/>
      <c r="E16" s="56"/>
      <c r="F16" s="76"/>
      <c r="G16" s="56"/>
      <c r="H16" s="163"/>
      <c r="I16" s="272"/>
      <c r="J16" s="162"/>
      <c r="L16" s="191">
        <f t="shared" si="0"/>
        <v>1</v>
      </c>
      <c r="M16" s="1"/>
      <c r="N16" s="1"/>
      <c r="O16" s="1"/>
      <c r="P16" s="1"/>
    </row>
    <row r="17" spans="1:10" ht="21" customHeight="1" x14ac:dyDescent="0.25">
      <c r="A17" s="32" t="s">
        <v>14</v>
      </c>
      <c r="B17" s="314" t="str">
        <f>CONCATENATE("Total regularly occupied area ",Instructions!$M$53)</f>
        <v>Total regularly occupied area (sq ft)</v>
      </c>
      <c r="C17" s="315"/>
      <c r="D17" s="315"/>
      <c r="E17" s="315"/>
      <c r="F17" s="315"/>
      <c r="G17" s="315"/>
      <c r="H17" s="315"/>
      <c r="I17" s="315"/>
      <c r="J17" s="195">
        <f>SUM(D7:D16)</f>
        <v>0</v>
      </c>
    </row>
    <row r="18" spans="1:10" ht="21" customHeight="1" x14ac:dyDescent="0.25">
      <c r="A18" s="32"/>
      <c r="B18" s="313" t="str">
        <f>CONCATENATE("Total regularly occupied area with access to views ",Instructions!$M$53)</f>
        <v>Total regularly occupied area with access to views (sq ft)</v>
      </c>
      <c r="C18" s="312"/>
      <c r="D18" s="312"/>
      <c r="E18" s="312"/>
      <c r="F18" s="312"/>
      <c r="G18" s="312"/>
      <c r="H18" s="312"/>
      <c r="I18" s="312"/>
      <c r="J18" s="193">
        <f>SUMIFS(D7:D16,H7:H16,"=Yes", I7:I16,"&gt;=40", J7:J16,"&lt;&gt;other (view does not qualify)")</f>
        <v>0</v>
      </c>
    </row>
    <row r="19" spans="1:10" ht="21" customHeight="1" x14ac:dyDescent="0.25">
      <c r="A19" s="32"/>
      <c r="B19" s="316" t="s">
        <v>29</v>
      </c>
      <c r="C19" s="319" t="str">
        <f>CONCATENATE("Total regularly occupied area in office portions of the building ",Instructions!$M$53)</f>
        <v>Total regularly occupied area in office portions of the building (sq ft)</v>
      </c>
      <c r="D19" s="319"/>
      <c r="E19" s="319"/>
      <c r="F19" s="319"/>
      <c r="G19" s="319"/>
      <c r="H19" s="319"/>
      <c r="I19" s="319"/>
      <c r="J19" s="192">
        <f>SUMIF(F7:F16,"=Office",D7:D16)</f>
        <v>0</v>
      </c>
    </row>
    <row r="20" spans="1:10" ht="21" customHeight="1" x14ac:dyDescent="0.25">
      <c r="A20" s="32"/>
      <c r="B20" s="317"/>
      <c r="C20" s="311" t="str">
        <f>CONCATENATE("Total regularly occupied area in office portions of the building with access to views ",Instructions!$M$53)</f>
        <v>Total regularly occupied area in office portions of the building with access to views (sq ft)</v>
      </c>
      <c r="D20" s="311"/>
      <c r="E20" s="311"/>
      <c r="F20" s="311"/>
      <c r="G20" s="311"/>
      <c r="H20" s="311"/>
      <c r="I20" s="311"/>
      <c r="J20" s="194">
        <f>SUMIFS(D7:D16,H7:H16,"=Yes", I7:I16,"&gt;=40", J7:J16,"&lt;&gt;other (view does not qualify)",F7:F16,"=Office")</f>
        <v>0</v>
      </c>
    </row>
    <row r="21" spans="1:10" ht="21" customHeight="1" x14ac:dyDescent="0.25">
      <c r="A21" s="32"/>
      <c r="B21" s="317"/>
      <c r="C21" s="311" t="str">
        <f>CONCATENATE("Total regularly occupied area in bulk storage, sorting, and distribution portions of the building ",Instructions!$M$53)</f>
        <v>Total regularly occupied area in bulk storage, sorting, and distribution portions of the building (sq ft)</v>
      </c>
      <c r="D21" s="311"/>
      <c r="E21" s="311"/>
      <c r="F21" s="311"/>
      <c r="G21" s="311"/>
      <c r="H21" s="311"/>
      <c r="I21" s="311"/>
      <c r="J21" s="194">
        <f>SUMIF(F7:F16,"=Bulk storage‚ sorting‚ and distribution",D7:D16)</f>
        <v>0</v>
      </c>
    </row>
    <row r="22" spans="1:10" ht="21" customHeight="1" x14ac:dyDescent="0.25">
      <c r="A22" s="32"/>
      <c r="B22" s="318"/>
      <c r="C22" s="312" t="str">
        <f>CONCATENATE("Total regularly occupied area in bulk storage, sorting, and distribution portions of the building with access to views ",Instructions!$M$53)</f>
        <v>Total regularly occupied area in bulk storage, sorting, and distribution portions of the building with access to views (sq ft)</v>
      </c>
      <c r="D22" s="312"/>
      <c r="E22" s="312"/>
      <c r="F22" s="312"/>
      <c r="G22" s="312"/>
      <c r="H22" s="312"/>
      <c r="I22" s="312"/>
      <c r="J22" s="193">
        <f>SUMIFS(D7:D16,H7:H16,"=Yes", I7:I16,"&gt;=40", J7:J16,"&lt;&gt;other (view does not qualify)",F7:F16,"=Bulk storage‚ sorting‚ and distribution")</f>
        <v>0</v>
      </c>
    </row>
    <row r="23" spans="1:10" ht="23.25" customHeight="1" x14ac:dyDescent="0.25"/>
    <row r="24" spans="1:10" ht="21" customHeight="1" x14ac:dyDescent="0.25"/>
    <row r="25" spans="1:10" ht="13.35" customHeight="1" x14ac:dyDescent="0.25"/>
    <row r="30" spans="1:10" x14ac:dyDescent="0.25">
      <c r="C30" s="3"/>
    </row>
  </sheetData>
  <sheetProtection formatColumns="0" formatRows="0"/>
  <mergeCells count="14">
    <mergeCell ref="I5:I6"/>
    <mergeCell ref="J5:J6"/>
    <mergeCell ref="B5:B6"/>
    <mergeCell ref="C5:C6"/>
    <mergeCell ref="D5:D6"/>
    <mergeCell ref="F5:F6"/>
    <mergeCell ref="H5:H6"/>
    <mergeCell ref="C20:I20"/>
    <mergeCell ref="C22:I22"/>
    <mergeCell ref="B18:I18"/>
    <mergeCell ref="B17:I17"/>
    <mergeCell ref="B19:B22"/>
    <mergeCell ref="C19:I19"/>
    <mergeCell ref="C21:I21"/>
  </mergeCells>
  <dataValidations count="7">
    <dataValidation type="list" operator="greaterThanOrEqual" allowBlank="1" showInputMessage="1" showErrorMessage="1" sqref="F7:F16">
      <formula1>"Office, Bulk storage‚ sorting‚ and distribution"</formula1>
    </dataValidation>
    <dataValidation type="list" operator="greaterThanOrEqual" allowBlank="1" showInputMessage="1" showErrorMessage="1" sqref="H7:H16">
      <formula1>"Yes, No"</formula1>
    </dataValidation>
    <dataValidation type="whole" allowBlank="1" showInputMessage="1" showErrorMessage="1" sqref="I8:I16">
      <formula1>0</formula1>
      <formula2>100</formula2>
    </dataValidation>
    <dataValidation type="whole" allowBlank="1" showInputMessage="1" showErrorMessage="1" error="Please insert numbers between 0 -100._x000a_" sqref="I7">
      <formula1>0</formula1>
      <formula2>100</formula2>
    </dataValidation>
    <dataValidation type="list" allowBlank="1" showInputMessage="1" showErrorMessage="1" sqref="J7:J16">
      <formula1>"nature, urban landmarks or art, objects at least 25 feet (7.5 meters) from the exterior of the glazing, other (view does not qualify)"</formula1>
    </dataValidation>
    <dataValidation type="decimal" operator="greaterThanOrEqual" allowBlank="1" showInputMessage="1" showErrorMessage="1" sqref="D7:D16">
      <formula1>0</formula1>
    </dataValidation>
    <dataValidation operator="greaterThanOrEqual" allowBlank="1" showInputMessage="1" showErrorMessage="1" sqref="E7:E16 G7:G16"/>
  </dataValidations>
  <pageMargins left="0.75" right="0.75" top="1" bottom="1" header="0.5" footer="0.5"/>
  <pageSetup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locked="0" defaultSize="0" print="0" autoFill="0" autoPict="0" macro="[0]!AddA">
                <anchor moveWithCells="1">
                  <from>
                    <xdr:col>1</xdr:col>
                    <xdr:colOff>30480</xdr:colOff>
                    <xdr:row>22</xdr:row>
                    <xdr:rowOff>114300</xdr:rowOff>
                  </from>
                  <to>
                    <xdr:col>2</xdr:col>
                    <xdr:colOff>152400</xdr:colOff>
                    <xdr:row>23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locked="0" defaultSize="0" print="0" autoFill="0" autoPict="0" macro="[0]!DeleteRowB">
                <anchor moveWithCells="1">
                  <from>
                    <xdr:col>2</xdr:col>
                    <xdr:colOff>274320</xdr:colOff>
                    <xdr:row>22</xdr:row>
                    <xdr:rowOff>114300</xdr:rowOff>
                  </from>
                  <to>
                    <xdr:col>2</xdr:col>
                    <xdr:colOff>1645920</xdr:colOff>
                    <xdr:row>23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N32"/>
  <sheetViews>
    <sheetView showGridLines="0" topLeftCell="A3" zoomScale="80" zoomScaleNormal="80" zoomScalePageLayoutView="90" workbookViewId="0">
      <selection activeCell="G11" sqref="G11"/>
    </sheetView>
  </sheetViews>
  <sheetFormatPr defaultColWidth="8.88671875" defaultRowHeight="13.2" x14ac:dyDescent="0.25"/>
  <cols>
    <col min="1" max="1" width="2.44140625" style="165" customWidth="1"/>
    <col min="2" max="2" width="24.6640625" style="165" customWidth="1"/>
    <col min="3" max="11" width="18.6640625" style="165" customWidth="1"/>
    <col min="12" max="14" width="8.88671875" style="165" customWidth="1"/>
    <col min="15" max="16384" width="8.88671875" style="165"/>
  </cols>
  <sheetData>
    <row r="1" spans="1:14" s="179" customFormat="1" ht="15" customHeight="1" x14ac:dyDescent="0.25">
      <c r="A1" s="180"/>
      <c r="B1" s="180"/>
      <c r="C1" s="180"/>
      <c r="D1" s="180"/>
      <c r="E1" s="180"/>
      <c r="F1" s="180"/>
      <c r="G1" s="180"/>
      <c r="H1" s="180"/>
      <c r="I1" s="180"/>
      <c r="J1" s="180"/>
      <c r="K1" s="180"/>
    </row>
    <row r="2" spans="1:14" s="179" customFormat="1" ht="21" customHeight="1" x14ac:dyDescent="0.25">
      <c r="A2" s="144"/>
      <c r="B2" s="145" t="s">
        <v>25</v>
      </c>
      <c r="C2" s="146"/>
      <c r="D2" s="147"/>
      <c r="E2" s="147"/>
      <c r="F2" s="148"/>
      <c r="G2" s="148"/>
      <c r="H2" s="148"/>
      <c r="I2" s="147"/>
      <c r="J2" s="147"/>
      <c r="K2" s="147"/>
    </row>
    <row r="3" spans="1:14" s="179" customFormat="1" ht="15" customHeight="1" x14ac:dyDescent="0.25">
      <c r="A3" s="180"/>
      <c r="B3" s="180"/>
      <c r="C3" s="180"/>
      <c r="D3" s="180"/>
      <c r="E3" s="180"/>
      <c r="F3" s="180"/>
      <c r="G3" s="180"/>
      <c r="H3" s="180"/>
      <c r="I3" s="180"/>
      <c r="J3" s="180"/>
      <c r="K3" s="180"/>
    </row>
    <row r="4" spans="1:14" ht="21" customHeight="1" x14ac:dyDescent="0.25">
      <c r="C4" s="149"/>
      <c r="D4" s="149"/>
      <c r="E4" s="149"/>
      <c r="F4" s="149"/>
      <c r="G4" s="149"/>
      <c r="H4" s="149"/>
      <c r="I4" s="150"/>
      <c r="J4" s="178"/>
    </row>
    <row r="5" spans="1:14" ht="24" customHeight="1" x14ac:dyDescent="0.25">
      <c r="B5" s="151" t="s">
        <v>21</v>
      </c>
    </row>
    <row r="6" spans="1:14" ht="24" customHeight="1" x14ac:dyDescent="0.25">
      <c r="B6" s="176" t="s">
        <v>62</v>
      </c>
    </row>
    <row r="7" spans="1:14" ht="51.75" customHeight="1" x14ac:dyDescent="0.25">
      <c r="A7" s="167"/>
      <c r="B7" s="341" t="s">
        <v>20</v>
      </c>
      <c r="C7" s="343" t="str">
        <f>CONCATENATE("Total 
Regularly 
Occupied Area
",Instructions!$M$53)</f>
        <v>Total 
Regularly 
Occupied Area
(sq ft)</v>
      </c>
      <c r="D7" s="345" t="s">
        <v>93</v>
      </c>
      <c r="E7" s="336" t="s">
        <v>94</v>
      </c>
      <c r="F7" s="334" t="s">
        <v>92</v>
      </c>
    </row>
    <row r="8" spans="1:14" ht="45" customHeight="1" x14ac:dyDescent="0.25">
      <c r="A8" s="167"/>
      <c r="B8" s="342"/>
      <c r="C8" s="344"/>
      <c r="D8" s="346"/>
      <c r="E8" s="337"/>
      <c r="F8" s="335"/>
      <c r="K8" s="167"/>
      <c r="L8" s="167"/>
      <c r="M8" s="167"/>
      <c r="N8" s="167"/>
    </row>
    <row r="9" spans="1:14" ht="15" customHeight="1" x14ac:dyDescent="0.25">
      <c r="A9" s="32">
        <f>IF(B9&gt;=0,0,0)</f>
        <v>0</v>
      </c>
      <c r="B9" s="57"/>
      <c r="C9" s="61"/>
      <c r="D9" s="61"/>
      <c r="E9" s="273"/>
      <c r="F9" s="162"/>
      <c r="K9" s="167"/>
      <c r="L9" s="167"/>
      <c r="M9" s="167"/>
      <c r="N9" s="167"/>
    </row>
    <row r="10" spans="1:14" ht="15" customHeight="1" x14ac:dyDescent="0.25">
      <c r="A10" s="32">
        <f>IF(B10&gt;=0,0,0)</f>
        <v>0</v>
      </c>
      <c r="B10" s="58"/>
      <c r="C10" s="62"/>
      <c r="D10" s="61"/>
      <c r="E10" s="273"/>
      <c r="F10" s="162"/>
      <c r="K10" s="167"/>
      <c r="L10" s="167"/>
      <c r="M10" s="167"/>
      <c r="N10" s="167"/>
    </row>
    <row r="11" spans="1:14" ht="15" customHeight="1" x14ac:dyDescent="0.25">
      <c r="A11" s="32">
        <f>IF(B11&gt;=0,0,0)</f>
        <v>0</v>
      </c>
      <c r="B11" s="58"/>
      <c r="C11" s="62"/>
      <c r="D11" s="61"/>
      <c r="E11" s="273"/>
      <c r="F11" s="162"/>
      <c r="K11" s="167"/>
      <c r="L11" s="167"/>
      <c r="M11" s="167"/>
      <c r="N11" s="167"/>
    </row>
    <row r="12" spans="1:14" ht="15" customHeight="1" x14ac:dyDescent="0.25">
      <c r="A12" s="32"/>
      <c r="B12" s="58"/>
      <c r="C12" s="62"/>
      <c r="D12" s="61"/>
      <c r="E12" s="273"/>
      <c r="F12" s="162"/>
      <c r="K12" s="167"/>
      <c r="L12" s="167"/>
      <c r="M12" s="167"/>
      <c r="N12" s="167"/>
    </row>
    <row r="13" spans="1:14" ht="15" customHeight="1" x14ac:dyDescent="0.25">
      <c r="A13" s="32"/>
      <c r="B13" s="60"/>
      <c r="C13" s="63"/>
      <c r="D13" s="61"/>
      <c r="E13" s="273"/>
      <c r="F13" s="162"/>
      <c r="K13" s="167"/>
      <c r="L13" s="167"/>
      <c r="M13" s="167"/>
      <c r="N13" s="167"/>
    </row>
    <row r="14" spans="1:14" ht="21" customHeight="1" x14ac:dyDescent="0.25">
      <c r="A14" s="157" t="s">
        <v>14</v>
      </c>
      <c r="B14" s="338" t="str">
        <f>CONCATENATE("Total regularly occupied area on inpatient floors ",Instructions!$M$53)</f>
        <v>Total regularly occupied area on inpatient floors (sq ft)</v>
      </c>
      <c r="C14" s="339"/>
      <c r="D14" s="339"/>
      <c r="E14" s="340"/>
      <c r="F14" s="152">
        <f>SUM(C9:C13)</f>
        <v>0</v>
      </c>
    </row>
    <row r="15" spans="1:14" ht="21" customHeight="1" x14ac:dyDescent="0.25">
      <c r="B15" s="338" t="str">
        <f>CONCATENATE("Total regularly occupied area on inpatient floors with access to views ",Instructions!$M$53)</f>
        <v>Total regularly occupied area on inpatient floors with access to views (sq ft)</v>
      </c>
      <c r="C15" s="339"/>
      <c r="D15" s="339"/>
      <c r="E15" s="340"/>
      <c r="F15" s="152">
        <f>SUMIFS(C9:C13,D9:D13,"=Yes", E9:E13,"&gt;=40", F9:F13,"&lt;&gt;other (view does not qualify)")</f>
        <v>0</v>
      </c>
      <c r="G15" s="177"/>
      <c r="H15" s="177"/>
    </row>
    <row r="16" spans="1:14" ht="24.75" customHeight="1" x14ac:dyDescent="0.25"/>
    <row r="17" spans="1:14" ht="24.75" customHeight="1" x14ac:dyDescent="0.25"/>
    <row r="19" spans="1:14" ht="24" customHeight="1" x14ac:dyDescent="0.25">
      <c r="B19" s="151" t="s">
        <v>22</v>
      </c>
    </row>
    <row r="20" spans="1:14" ht="24" customHeight="1" x14ac:dyDescent="0.25">
      <c r="B20" s="176" t="s">
        <v>41</v>
      </c>
    </row>
    <row r="21" spans="1:14" ht="51.75" customHeight="1" x14ac:dyDescent="0.25">
      <c r="A21" s="167"/>
      <c r="B21" s="352" t="s">
        <v>20</v>
      </c>
      <c r="C21" s="347" t="str">
        <f>CONCATENATE("Total 
Floor Plate Area
",Instructions!$M$53)</f>
        <v>Total 
Floor Plate Area
(sq ft)</v>
      </c>
      <c r="D21" s="347" t="str">
        <f>CONCATENATE("Total 
Perimeter Area
",Instructions!$M$53)</f>
        <v>Total 
Perimeter Area
(sq ft)</v>
      </c>
      <c r="E21" s="347" t="str">
        <f>CONCATENATE("Minimum 
Perimeter Area
",Instructions!$M$53)</f>
        <v>Minimum 
Perimeter Area
(sq ft)</v>
      </c>
      <c r="F21" s="347" t="s">
        <v>26</v>
      </c>
      <c r="G21" s="347" t="s">
        <v>47</v>
      </c>
      <c r="H21" s="347" t="str">
        <f>CONCATENATE("Total Regularly Occupied Area within Perimeter
",Instructions!$M$53)</f>
        <v>Total Regularly Occupied Area within Perimeter
(sq ft)</v>
      </c>
      <c r="I21" s="349" t="s">
        <v>93</v>
      </c>
      <c r="J21" s="354" t="s">
        <v>94</v>
      </c>
      <c r="K21" s="332" t="s">
        <v>92</v>
      </c>
    </row>
    <row r="22" spans="1:14" ht="45" customHeight="1" x14ac:dyDescent="0.25">
      <c r="A22" s="167"/>
      <c r="B22" s="353"/>
      <c r="C22" s="348"/>
      <c r="D22" s="348"/>
      <c r="E22" s="348"/>
      <c r="F22" s="348"/>
      <c r="G22" s="348"/>
      <c r="H22" s="348"/>
      <c r="I22" s="350"/>
      <c r="J22" s="355"/>
      <c r="K22" s="333"/>
      <c r="M22" s="167"/>
      <c r="N22" s="167"/>
    </row>
    <row r="23" spans="1:14" ht="15" customHeight="1" x14ac:dyDescent="0.25">
      <c r="A23" s="32">
        <f>IF(B23&gt;=0,0,0)</f>
        <v>0</v>
      </c>
      <c r="B23" s="57"/>
      <c r="C23" s="175"/>
      <c r="D23" s="61"/>
      <c r="E23" s="153">
        <f>IF(C23="",0,IF(Instructions!$M$49=1,IF(C23&gt;Instructions!$F$45,Instructions!$G$45,INDEX(Instructions!$G$38:$G$45,COUNTIF(Instructions!$F$38:$F$45,"&lt;"&amp;C23)+1)),IF(C23&gt;Instructions!$I$45,Instructions!$J$45,INDEX(Instructions!$J$38:$J$45,COUNTIF(Instructions!$I$38:$I$45,"&lt;"&amp;C23)+1))))</f>
        <v>0</v>
      </c>
      <c r="F23" s="154" t="str">
        <f>IF(AND(C23&gt;0,D23&gt;0),IF(D23&gt;=E23,"Yes","No"),"N/A")</f>
        <v>N/A</v>
      </c>
      <c r="G23" s="174">
        <f>IF(F23="Yes",(D23-E23)/E23,0)</f>
        <v>0</v>
      </c>
      <c r="H23" s="61"/>
      <c r="I23" s="61"/>
      <c r="J23" s="273"/>
      <c r="K23" s="162"/>
      <c r="L23" s="173"/>
      <c r="M23" s="167"/>
      <c r="N23" s="167"/>
    </row>
    <row r="24" spans="1:14" ht="15" customHeight="1" x14ac:dyDescent="0.25">
      <c r="A24" s="32">
        <f>IF(B24&gt;=0,0,0)</f>
        <v>0</v>
      </c>
      <c r="B24" s="58"/>
      <c r="C24" s="171"/>
      <c r="D24" s="62"/>
      <c r="E24" s="153">
        <f>IF(C24="",0,IF(Instructions!$M$49=1,IF(C24&gt;Instructions!$F$45,Instructions!$G$45,INDEX(Instructions!$G$38:$G$45,COUNTIF(Instructions!$F$38:$F$45,"&lt;"&amp;C24)+1)),IF(C24&gt;Instructions!$I$45,Instructions!$J$45,INDEX(Instructions!$J$38:$J$45,COUNTIF(Instructions!$I$38:$I$45,"&lt;"&amp;C24)+1))))</f>
        <v>0</v>
      </c>
      <c r="F24" s="155" t="str">
        <f t="shared" ref="F24:F29" si="0">IF(AND(C24&gt;0,D24&gt;0),IF(D24&gt;=E24,"Yes","No"),"N/A")</f>
        <v>N/A</v>
      </c>
      <c r="G24" s="172">
        <f t="shared" ref="G24:G29" si="1">IF(F24="Yes",(D24-E24)/E24,0)</f>
        <v>0</v>
      </c>
      <c r="H24" s="62"/>
      <c r="I24" s="61"/>
      <c r="J24" s="273"/>
      <c r="K24" s="162"/>
      <c r="M24" s="167"/>
      <c r="N24" s="167"/>
    </row>
    <row r="25" spans="1:14" ht="15" customHeight="1" x14ac:dyDescent="0.25">
      <c r="A25" s="32">
        <f>IF(B25&gt;=0,0,0)</f>
        <v>0</v>
      </c>
      <c r="B25" s="58"/>
      <c r="C25" s="171"/>
      <c r="D25" s="62"/>
      <c r="E25" s="153">
        <f>IF(C25="",0,IF(Instructions!$M$49=1,IF(C25&gt;Instructions!$F$45,Instructions!$G$45,INDEX(Instructions!$G$38:$G$45,COUNTIF(Instructions!$F$38:$F$45,"&lt;"&amp;C25)+1)),IF(C25&gt;Instructions!$I$45,Instructions!$J$45,INDEX(Instructions!$J$38:$J$45,COUNTIF(Instructions!$I$38:$I$45,"&lt;"&amp;C25)+1))))</f>
        <v>0</v>
      </c>
      <c r="F25" s="155" t="str">
        <f t="shared" si="0"/>
        <v>N/A</v>
      </c>
      <c r="G25" s="172">
        <f t="shared" si="1"/>
        <v>0</v>
      </c>
      <c r="H25" s="62"/>
      <c r="I25" s="61"/>
      <c r="J25" s="273"/>
      <c r="K25" s="162"/>
      <c r="M25" s="167"/>
      <c r="N25" s="167"/>
    </row>
    <row r="26" spans="1:14" ht="15" customHeight="1" x14ac:dyDescent="0.25">
      <c r="A26" s="32">
        <f>IF(B26&gt;=0,0,0)</f>
        <v>0</v>
      </c>
      <c r="B26" s="58"/>
      <c r="C26" s="171"/>
      <c r="D26" s="62"/>
      <c r="E26" s="153">
        <f>IF(C26="",0,IF(Instructions!$M$49=1,IF(C26&gt;Instructions!$F$45,Instructions!$G$45,INDEX(Instructions!$G$38:$G$45,COUNTIF(Instructions!$F$38:$F$45,"&lt;"&amp;C26)+1)),IF(C26&gt;Instructions!$I$45,Instructions!$J$45,INDEX(Instructions!$J$38:$J$45,COUNTIF(Instructions!$I$38:$I$45,"&lt;"&amp;C26)+1))))</f>
        <v>0</v>
      </c>
      <c r="F26" s="155" t="str">
        <f t="shared" si="0"/>
        <v>N/A</v>
      </c>
      <c r="G26" s="172">
        <f t="shared" si="1"/>
        <v>0</v>
      </c>
      <c r="H26" s="62"/>
      <c r="I26" s="61"/>
      <c r="J26" s="273"/>
      <c r="K26" s="162"/>
      <c r="M26" s="167"/>
      <c r="N26" s="167"/>
    </row>
    <row r="27" spans="1:14" ht="15" customHeight="1" x14ac:dyDescent="0.25">
      <c r="A27" s="32">
        <f>IF(B27&gt;=0,0,0)</f>
        <v>0</v>
      </c>
      <c r="B27" s="58"/>
      <c r="C27" s="171"/>
      <c r="D27" s="62"/>
      <c r="E27" s="153">
        <f>IF(C27="",0,IF(Instructions!$M$49=1,IF(C27&gt;Instructions!$F$45,Instructions!$G$45,INDEX(Instructions!$G$38:$G$45,COUNTIF(Instructions!$F$38:$F$45,"&lt;"&amp;C27)+1)),IF(C27&gt;Instructions!$I$45,Instructions!$J$45,INDEX(Instructions!$J$38:$J$45,COUNTIF(Instructions!$I$38:$I$45,"&lt;"&amp;C27)+1))))</f>
        <v>0</v>
      </c>
      <c r="F27" s="155" t="str">
        <f t="shared" si="0"/>
        <v>N/A</v>
      </c>
      <c r="G27" s="172">
        <f t="shared" si="1"/>
        <v>0</v>
      </c>
      <c r="H27" s="62"/>
      <c r="I27" s="61"/>
      <c r="J27" s="273"/>
      <c r="K27" s="162"/>
      <c r="M27" s="167"/>
      <c r="N27" s="167"/>
    </row>
    <row r="28" spans="1:14" ht="15" customHeight="1" x14ac:dyDescent="0.25">
      <c r="A28" s="32"/>
      <c r="B28" s="58"/>
      <c r="C28" s="171"/>
      <c r="D28" s="62"/>
      <c r="E28" s="153">
        <f>IF(C28="",0,IF(Instructions!$M$49=1,IF(C28&gt;Instructions!$F$45,Instructions!$G$45,INDEX(Instructions!$G$38:$G$45,COUNTIF(Instructions!$F$38:$F$45,"&lt;"&amp;C28)+1)),IF(C28&gt;Instructions!$I$45,Instructions!$J$45,INDEX(Instructions!$J$38:$J$45,COUNTIF(Instructions!$I$38:$I$45,"&lt;"&amp;C28)+1))))</f>
        <v>0</v>
      </c>
      <c r="F28" s="155" t="str">
        <f t="shared" si="0"/>
        <v>N/A</v>
      </c>
      <c r="G28" s="172">
        <f t="shared" si="1"/>
        <v>0</v>
      </c>
      <c r="H28" s="62"/>
      <c r="I28" s="61"/>
      <c r="J28" s="273"/>
      <c r="K28" s="162"/>
      <c r="M28" s="167"/>
      <c r="N28" s="167"/>
    </row>
    <row r="29" spans="1:14" ht="15" customHeight="1" x14ac:dyDescent="0.25">
      <c r="A29" s="32"/>
      <c r="B29" s="60"/>
      <c r="C29" s="170"/>
      <c r="D29" s="63"/>
      <c r="E29" s="169">
        <f>IF(C29="",0,IF(Instructions!$M$49=1,IF(C29&gt;Instructions!$F$45,Instructions!$G$45,INDEX(Instructions!$G$38:$G$45,COUNTIF(Instructions!$F$38:$F$45,"&lt;"&amp;C29)+1)),IF(C29&gt;Instructions!$I$45,Instructions!$J$45,INDEX(Instructions!$J$38:$J$45,COUNTIF(Instructions!$I$38:$I$45,"&lt;"&amp;C29)+1))))</f>
        <v>0</v>
      </c>
      <c r="F29" s="168" t="str">
        <f t="shared" si="0"/>
        <v>N/A</v>
      </c>
      <c r="G29" s="203">
        <f t="shared" si="1"/>
        <v>0</v>
      </c>
      <c r="H29" s="63"/>
      <c r="I29" s="61"/>
      <c r="J29" s="273"/>
      <c r="K29" s="162"/>
      <c r="M29" s="167"/>
      <c r="N29" s="167"/>
    </row>
    <row r="30" spans="1:14" ht="21" customHeight="1" x14ac:dyDescent="0.25">
      <c r="A30" s="157" t="s">
        <v>52</v>
      </c>
      <c r="B30" s="351" t="str">
        <f>CONCATENATE("Total regularly occupied area within perimeter on non-inpatient floors ",Instructions!$M$53)</f>
        <v>Total regularly occupied area within perimeter on non-inpatient floors (sq ft)</v>
      </c>
      <c r="C30" s="351"/>
      <c r="D30" s="351"/>
      <c r="E30" s="351"/>
      <c r="F30" s="351"/>
      <c r="G30" s="351"/>
      <c r="H30" s="351"/>
      <c r="I30" s="351"/>
      <c r="J30" s="351"/>
      <c r="K30" s="166">
        <f>SUM(H23:H29)</f>
        <v>0</v>
      </c>
    </row>
    <row r="31" spans="1:14" ht="21" customHeight="1" x14ac:dyDescent="0.25">
      <c r="B31" s="351" t="str">
        <f>CONCATENATE("Total regularly occupied area within perimeter on non-inpatient floors with access to views ",Instructions!$M$53)</f>
        <v>Total regularly occupied area within perimeter on non-inpatient floors with access to views (sq ft)</v>
      </c>
      <c r="C31" s="351"/>
      <c r="D31" s="351"/>
      <c r="E31" s="351"/>
      <c r="F31" s="351"/>
      <c r="G31" s="351"/>
      <c r="H31" s="351"/>
      <c r="I31" s="351"/>
      <c r="J31" s="351"/>
      <c r="K31" s="166">
        <f>SUMIFS(H23:H29,I23:I29,"=Yes", J23:J29,"&gt;=40", K23:K29,"&lt;&gt;other (view does not qualify)")</f>
        <v>0</v>
      </c>
    </row>
    <row r="32" spans="1:14" ht="24.75" customHeight="1" x14ac:dyDescent="0.25"/>
  </sheetData>
  <sheetProtection formatColumns="0" formatRows="0"/>
  <mergeCells count="19">
    <mergeCell ref="B30:J30"/>
    <mergeCell ref="B31:J31"/>
    <mergeCell ref="B21:B22"/>
    <mergeCell ref="C21:C22"/>
    <mergeCell ref="D21:D22"/>
    <mergeCell ref="E21:E22"/>
    <mergeCell ref="F21:F22"/>
    <mergeCell ref="G21:G22"/>
    <mergeCell ref="J21:J22"/>
    <mergeCell ref="K21:K22"/>
    <mergeCell ref="F7:F8"/>
    <mergeCell ref="E7:E8"/>
    <mergeCell ref="B15:E15"/>
    <mergeCell ref="B7:B8"/>
    <mergeCell ref="C7:C8"/>
    <mergeCell ref="D7:D8"/>
    <mergeCell ref="B14:E14"/>
    <mergeCell ref="H21:H22"/>
    <mergeCell ref="I21:I22"/>
  </mergeCells>
  <dataValidations count="4">
    <dataValidation type="decimal" operator="greaterThanOrEqual" allowBlank="1" showInputMessage="1" showErrorMessage="1" sqref="C23:C29">
      <formula1>0</formula1>
    </dataValidation>
    <dataValidation type="list" operator="greaterThanOrEqual" allowBlank="1" showInputMessage="1" showErrorMessage="1" sqref="D9:D13 I23:I29">
      <formula1>"Yes, No"</formula1>
    </dataValidation>
    <dataValidation type="whole" allowBlank="1" showInputMessage="1" showErrorMessage="1" error="Please insert number between 0 - 100." sqref="E9:E13 J23:J29">
      <formula1>0</formula1>
      <formula2>100</formula2>
    </dataValidation>
    <dataValidation type="list" allowBlank="1" showInputMessage="1" showErrorMessage="1" sqref="F9:F13 K23:K29">
      <formula1>"nature, urban landmarks or art, objects at least 25 feet (7.5 meters) from the exterior of the glazing, other (view does not qualify)"</formula1>
    </dataValidation>
  </dataValidations>
  <pageMargins left="0.75" right="0.75" top="1" bottom="1" header="0.5" footer="0.5"/>
  <pageSetup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3" name="Button 6">
              <controlPr locked="0" defaultSize="0" print="0" autoFill="0" autoPict="0" macro="[0]!AddA">
                <anchor moveWithCells="1">
                  <from>
                    <xdr:col>0</xdr:col>
                    <xdr:colOff>144780</xdr:colOff>
                    <xdr:row>15</xdr:row>
                    <xdr:rowOff>160020</xdr:rowOff>
                  </from>
                  <to>
                    <xdr:col>1</xdr:col>
                    <xdr:colOff>1363980</xdr:colOff>
                    <xdr:row>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4" name="Button 7">
              <controlPr locked="0" defaultSize="0" print="0" autoFill="0" autoPict="0" macro="[0]!DeleteRowB">
                <anchor moveWithCells="1">
                  <from>
                    <xdr:col>1</xdr:col>
                    <xdr:colOff>1440180</xdr:colOff>
                    <xdr:row>15</xdr:row>
                    <xdr:rowOff>160020</xdr:rowOff>
                  </from>
                  <to>
                    <xdr:col>2</xdr:col>
                    <xdr:colOff>1173480</xdr:colOff>
                    <xdr:row>16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5" name="Button 8">
              <controlPr locked="0" defaultSize="0" print="0" autoFill="0" autoPict="0" macro="[0]!AddB">
                <anchor moveWithCells="1">
                  <from>
                    <xdr:col>0</xdr:col>
                    <xdr:colOff>152400</xdr:colOff>
                    <xdr:row>31</xdr:row>
                    <xdr:rowOff>182880</xdr:rowOff>
                  </from>
                  <to>
                    <xdr:col>1</xdr:col>
                    <xdr:colOff>1363980</xdr:colOff>
                    <xdr:row>32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6" name="Button 9">
              <controlPr locked="0" defaultSize="0" print="0" autoFill="0" autoPict="0" macro="[0]!DeleteRowB">
                <anchor moveWithCells="1">
                  <from>
                    <xdr:col>1</xdr:col>
                    <xdr:colOff>1478280</xdr:colOff>
                    <xdr:row>31</xdr:row>
                    <xdr:rowOff>198120</xdr:rowOff>
                  </from>
                  <to>
                    <xdr:col>2</xdr:col>
                    <xdr:colOff>1188720</xdr:colOff>
                    <xdr:row>32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J50"/>
  <sheetViews>
    <sheetView showGridLines="0" zoomScale="90" zoomScaleNormal="90" zoomScalePageLayoutView="90" workbookViewId="0">
      <selection activeCell="H16" sqref="H16"/>
    </sheetView>
  </sheetViews>
  <sheetFormatPr defaultColWidth="8.88671875" defaultRowHeight="13.2" x14ac:dyDescent="0.25"/>
  <cols>
    <col min="1" max="1" width="2.44140625" style="113" customWidth="1"/>
    <col min="2" max="2" width="2.6640625" style="113" customWidth="1"/>
    <col min="3" max="3" width="7" style="113" customWidth="1"/>
    <col min="4" max="4" width="2.44140625" style="113" customWidth="1"/>
    <col min="5" max="5" width="5.6640625" style="113" customWidth="1"/>
    <col min="6" max="6" width="73.109375" style="113" customWidth="1"/>
    <col min="7" max="7" width="2.6640625" style="113" customWidth="1"/>
    <col min="8" max="8" width="14.6640625" style="113" customWidth="1"/>
    <col min="9" max="9" width="2.88671875" style="113" customWidth="1"/>
    <col min="10" max="10" width="3" style="113" customWidth="1"/>
    <col min="11" max="16384" width="8.88671875" style="113"/>
  </cols>
  <sheetData>
    <row r="2" spans="2:10" s="79" customFormat="1" ht="15" customHeight="1" x14ac:dyDescent="0.3">
      <c r="B2" s="80"/>
      <c r="C2" s="81"/>
      <c r="D2" s="81"/>
      <c r="E2" s="81"/>
      <c r="F2" s="81"/>
      <c r="G2" s="81"/>
      <c r="H2" s="81"/>
      <c r="I2" s="82"/>
    </row>
    <row r="3" spans="2:10" s="79" customFormat="1" ht="24.75" customHeight="1" x14ac:dyDescent="0.3">
      <c r="B3" s="83"/>
      <c r="C3" s="84" t="s">
        <v>38</v>
      </c>
      <c r="D3" s="85"/>
      <c r="E3" s="85"/>
      <c r="F3" s="86"/>
      <c r="G3" s="87"/>
      <c r="H3" s="87"/>
      <c r="I3" s="88"/>
      <c r="J3" s="89"/>
    </row>
    <row r="4" spans="2:10" s="79" customFormat="1" ht="15" customHeight="1" x14ac:dyDescent="0.3">
      <c r="B4" s="83"/>
      <c r="C4" s="128" t="s">
        <v>39</v>
      </c>
      <c r="D4" s="85"/>
      <c r="E4" s="85"/>
      <c r="F4" s="86"/>
      <c r="G4" s="87"/>
      <c r="H4" s="87"/>
      <c r="I4" s="88"/>
      <c r="J4" s="89"/>
    </row>
    <row r="5" spans="2:10" s="79" customFormat="1" ht="24" customHeight="1" x14ac:dyDescent="0.3">
      <c r="B5" s="83"/>
      <c r="C5" s="90" t="s">
        <v>33</v>
      </c>
      <c r="D5" s="85"/>
      <c r="E5" s="91"/>
      <c r="F5" s="92"/>
      <c r="G5" s="92"/>
      <c r="H5" s="85"/>
      <c r="I5" s="93"/>
    </row>
    <row r="6" spans="2:10" s="79" customFormat="1" ht="21" customHeight="1" x14ac:dyDescent="0.3">
      <c r="B6" s="83"/>
      <c r="C6" s="85"/>
      <c r="D6" s="85"/>
      <c r="E6" s="85"/>
      <c r="F6" s="85"/>
      <c r="G6" s="85"/>
      <c r="H6" s="85"/>
      <c r="I6" s="93"/>
    </row>
    <row r="7" spans="2:10" s="94" customFormat="1" ht="24.75" customHeight="1" x14ac:dyDescent="0.3">
      <c r="B7" s="118"/>
      <c r="C7" s="119"/>
      <c r="D7" s="120"/>
      <c r="E7" s="118"/>
      <c r="F7" s="120"/>
      <c r="G7" s="118"/>
      <c r="H7" s="120"/>
      <c r="I7" s="118"/>
    </row>
    <row r="8" spans="2:10" s="94" customFormat="1" ht="31.5" customHeight="1" x14ac:dyDescent="0.25">
      <c r="B8" s="80"/>
      <c r="C8" s="95" t="s">
        <v>4</v>
      </c>
      <c r="D8" s="81"/>
      <c r="E8" s="81"/>
      <c r="F8" s="81"/>
      <c r="G8" s="81"/>
      <c r="H8" s="81"/>
      <c r="I8" s="82"/>
      <c r="J8" s="79"/>
    </row>
    <row r="9" spans="2:10" s="79" customFormat="1" ht="15" customHeight="1" x14ac:dyDescent="0.3">
      <c r="B9" s="83"/>
      <c r="C9" s="85"/>
      <c r="D9" s="96"/>
      <c r="E9" s="92"/>
      <c r="F9" s="92"/>
      <c r="G9" s="92"/>
      <c r="H9" s="96"/>
      <c r="I9" s="93"/>
    </row>
    <row r="10" spans="2:10" s="79" customFormat="1" ht="15" customHeight="1" x14ac:dyDescent="0.3">
      <c r="B10" s="83"/>
      <c r="C10" s="97" t="str">
        <f>CONCATENATE("Total regularly occupied area ",Instructions!$M$53)</f>
        <v>Total regularly occupied area (sq ft)</v>
      </c>
      <c r="D10" s="87"/>
      <c r="E10" s="87"/>
      <c r="F10" s="87"/>
      <c r="G10" s="85"/>
      <c r="H10" s="133">
        <f>Daylight!D16</f>
        <v>0</v>
      </c>
      <c r="I10" s="98"/>
    </row>
    <row r="11" spans="2:10" s="79" customFormat="1" ht="14.25" customHeight="1" x14ac:dyDescent="0.3">
      <c r="B11" s="83"/>
      <c r="C11" s="85"/>
      <c r="D11" s="85"/>
      <c r="E11" s="85"/>
      <c r="F11" s="85"/>
      <c r="G11" s="85"/>
      <c r="H11" s="85"/>
      <c r="I11" s="93"/>
    </row>
    <row r="12" spans="2:10" s="94" customFormat="1" ht="22.5" customHeight="1" x14ac:dyDescent="0.25">
      <c r="B12" s="83"/>
      <c r="C12" s="99" t="s">
        <v>7</v>
      </c>
      <c r="D12" s="100"/>
      <c r="E12" s="100"/>
      <c r="F12" s="101"/>
      <c r="G12" s="101"/>
      <c r="H12" s="101"/>
      <c r="I12" s="93"/>
      <c r="J12" s="79"/>
    </row>
    <row r="13" spans="2:10" s="94" customFormat="1" ht="15" customHeight="1" x14ac:dyDescent="0.3">
      <c r="B13" s="83"/>
      <c r="C13" s="102"/>
      <c r="D13" s="103"/>
      <c r="E13" s="103"/>
      <c r="F13" s="85"/>
      <c r="G13" s="85"/>
      <c r="H13" s="85"/>
      <c r="I13" s="93"/>
      <c r="J13" s="79"/>
    </row>
    <row r="14" spans="2:10" s="94" customFormat="1" ht="15" customHeight="1" x14ac:dyDescent="0.3">
      <c r="B14" s="83"/>
      <c r="C14" s="103" t="s">
        <v>71</v>
      </c>
      <c r="D14" s="104"/>
      <c r="E14" s="85"/>
      <c r="F14" s="85"/>
      <c r="G14" s="85"/>
      <c r="H14" s="133">
        <f>Daylight!H16</f>
        <v>0</v>
      </c>
      <c r="I14" s="93"/>
    </row>
    <row r="15" spans="2:10" s="94" customFormat="1" ht="15" customHeight="1" x14ac:dyDescent="0.3">
      <c r="B15" s="83"/>
      <c r="C15" s="103"/>
      <c r="D15" s="104"/>
      <c r="E15" s="85"/>
      <c r="F15" s="85"/>
      <c r="G15" s="85"/>
      <c r="H15" s="160"/>
      <c r="I15" s="93"/>
    </row>
    <row r="16" spans="2:10" s="94" customFormat="1" ht="15" customHeight="1" x14ac:dyDescent="0.3">
      <c r="B16" s="83"/>
      <c r="C16" s="103" t="s">
        <v>82</v>
      </c>
      <c r="D16" s="104"/>
      <c r="E16" s="85"/>
      <c r="F16" s="85"/>
      <c r="G16" s="85"/>
      <c r="H16" s="215" t="str">
        <f>Daylight!H18</f>
        <v>N/A</v>
      </c>
      <c r="I16" s="93"/>
    </row>
    <row r="17" spans="2:10" s="94" customFormat="1" ht="9" customHeight="1" x14ac:dyDescent="0.3">
      <c r="B17" s="83"/>
      <c r="C17" s="104"/>
      <c r="D17" s="104"/>
      <c r="E17" s="85"/>
      <c r="F17" s="85"/>
      <c r="G17" s="85"/>
      <c r="H17" s="85"/>
      <c r="I17" s="93"/>
    </row>
    <row r="18" spans="2:10" s="94" customFormat="1" ht="15" customHeight="1" x14ac:dyDescent="0.3">
      <c r="B18" s="83"/>
      <c r="C18" s="103" t="s">
        <v>79</v>
      </c>
      <c r="D18" s="103"/>
      <c r="E18" s="85"/>
      <c r="F18" s="105"/>
      <c r="G18" s="85"/>
      <c r="H18" s="134" t="str">
        <f>IF(COUNTIF(Daylight!I8:I15,"No"),"No",IF(COUNTIF(Daylight!I8:I15,"Yes"),"Yes","N/A"))</f>
        <v>N/A</v>
      </c>
      <c r="I18" s="93"/>
    </row>
    <row r="19" spans="2:10" s="94" customFormat="1" ht="15" customHeight="1" x14ac:dyDescent="0.3">
      <c r="B19" s="83"/>
      <c r="C19" s="106"/>
      <c r="D19" s="106"/>
      <c r="E19" s="85"/>
      <c r="F19" s="107"/>
      <c r="G19" s="85"/>
      <c r="H19" s="107"/>
      <c r="I19" s="93"/>
    </row>
    <row r="20" spans="2:10" s="94" customFormat="1" ht="22.5" customHeight="1" x14ac:dyDescent="0.25">
      <c r="B20" s="83"/>
      <c r="C20" s="99" t="s">
        <v>2</v>
      </c>
      <c r="D20" s="100"/>
      <c r="E20" s="100"/>
      <c r="F20" s="101"/>
      <c r="G20" s="101"/>
      <c r="H20" s="101"/>
      <c r="I20" s="93"/>
      <c r="J20" s="79"/>
    </row>
    <row r="21" spans="2:10" s="94" customFormat="1" ht="15" customHeight="1" x14ac:dyDescent="0.3">
      <c r="B21" s="83"/>
      <c r="C21" s="102"/>
      <c r="D21" s="103"/>
      <c r="E21" s="103"/>
      <c r="F21" s="85"/>
      <c r="G21" s="85"/>
      <c r="H21" s="85"/>
      <c r="I21" s="93"/>
      <c r="J21" s="79"/>
    </row>
    <row r="22" spans="2:10" s="94" customFormat="1" ht="15" customHeight="1" x14ac:dyDescent="0.3">
      <c r="B22" s="83"/>
      <c r="C22" s="97" t="str">
        <f>CONCATENATE("Total daylighted regularly occupied area ",Instructions!$M$53)</f>
        <v>Total daylighted regularly occupied area (sq ft)</v>
      </c>
      <c r="D22" s="104"/>
      <c r="E22" s="85"/>
      <c r="F22" s="85"/>
      <c r="G22" s="85"/>
      <c r="H22" s="133">
        <f>Daylight!N16</f>
        <v>0</v>
      </c>
      <c r="I22" s="93"/>
    </row>
    <row r="23" spans="2:10" s="94" customFormat="1" ht="9" customHeight="1" x14ac:dyDescent="0.3">
      <c r="B23" s="83"/>
      <c r="C23" s="104"/>
      <c r="D23" s="104"/>
      <c r="E23" s="85"/>
      <c r="F23" s="85"/>
      <c r="G23" s="85"/>
      <c r="H23" s="85"/>
      <c r="I23" s="93"/>
    </row>
    <row r="24" spans="2:10" s="94" customFormat="1" ht="15" customHeight="1" x14ac:dyDescent="0.3">
      <c r="B24" s="83"/>
      <c r="C24" s="103" t="s">
        <v>34</v>
      </c>
      <c r="D24" s="103"/>
      <c r="E24" s="85"/>
      <c r="F24" s="105"/>
      <c r="G24" s="85"/>
      <c r="H24" s="134">
        <f>IFERROR(H22/H10,0)</f>
        <v>0</v>
      </c>
      <c r="I24" s="93"/>
    </row>
    <row r="25" spans="2:10" s="94" customFormat="1" ht="15" customHeight="1" x14ac:dyDescent="0.3">
      <c r="B25" s="83"/>
      <c r="C25" s="106"/>
      <c r="D25" s="106"/>
      <c r="E25" s="85"/>
      <c r="F25" s="107"/>
      <c r="G25" s="85"/>
      <c r="H25" s="107"/>
      <c r="I25" s="93"/>
    </row>
    <row r="26" spans="2:10" s="94" customFormat="1" ht="22.5" customHeight="1" x14ac:dyDescent="0.25">
      <c r="B26" s="83"/>
      <c r="C26" s="99" t="s">
        <v>3</v>
      </c>
      <c r="D26" s="100"/>
      <c r="E26" s="100"/>
      <c r="F26" s="101"/>
      <c r="G26" s="101"/>
      <c r="H26" s="101"/>
      <c r="I26" s="93"/>
      <c r="J26" s="79"/>
    </row>
    <row r="27" spans="2:10" s="94" customFormat="1" ht="9.75" customHeight="1" x14ac:dyDescent="0.25">
      <c r="B27" s="83"/>
      <c r="C27" s="261"/>
      <c r="D27" s="103"/>
      <c r="E27" s="103"/>
      <c r="F27" s="85"/>
      <c r="G27" s="85"/>
      <c r="H27" s="85"/>
      <c r="I27" s="93"/>
      <c r="J27" s="79"/>
    </row>
    <row r="28" spans="2:10" s="94" customFormat="1" ht="15" customHeight="1" x14ac:dyDescent="0.2">
      <c r="B28" s="83"/>
      <c r="C28" s="258" t="s">
        <v>88</v>
      </c>
      <c r="D28" s="103"/>
      <c r="E28" s="103"/>
      <c r="F28" s="85"/>
      <c r="G28" s="85"/>
      <c r="H28" s="85"/>
      <c r="I28" s="93"/>
      <c r="J28" s="79"/>
    </row>
    <row r="29" spans="2:10" s="94" customFormat="1" ht="15" customHeight="1" x14ac:dyDescent="0.3">
      <c r="B29" s="83"/>
      <c r="C29" s="97" t="str">
        <f>CONCATENATE("Total daylighted regularly occupied area ",Instructions!$M$53)</f>
        <v>Total daylighted regularly occupied area (sq ft)</v>
      </c>
      <c r="D29" s="104"/>
      <c r="E29" s="85"/>
      <c r="F29" s="85"/>
      <c r="G29" s="85"/>
      <c r="H29" s="133">
        <f>Daylight!S16</f>
        <v>0</v>
      </c>
      <c r="I29" s="93"/>
    </row>
    <row r="30" spans="2:10" s="94" customFormat="1" ht="9" customHeight="1" x14ac:dyDescent="0.3">
      <c r="B30" s="83"/>
      <c r="C30" s="104"/>
      <c r="D30" s="104"/>
      <c r="E30" s="85"/>
      <c r="F30" s="85"/>
      <c r="G30" s="85"/>
      <c r="H30" s="85"/>
      <c r="I30" s="93"/>
    </row>
    <row r="31" spans="2:10" s="94" customFormat="1" ht="15" customHeight="1" x14ac:dyDescent="0.3">
      <c r="B31" s="83"/>
      <c r="C31" s="103" t="s">
        <v>34</v>
      </c>
      <c r="D31" s="103"/>
      <c r="E31" s="85"/>
      <c r="F31" s="105"/>
      <c r="G31" s="85"/>
      <c r="H31" s="134">
        <f>IFERROR(H29/H10,0)</f>
        <v>0</v>
      </c>
      <c r="I31" s="93"/>
    </row>
    <row r="32" spans="2:10" s="94" customFormat="1" ht="9.75" customHeight="1" x14ac:dyDescent="0.3">
      <c r="B32" s="83"/>
      <c r="C32" s="103"/>
      <c r="D32" s="103"/>
      <c r="E32" s="85"/>
      <c r="F32" s="105"/>
      <c r="G32" s="85"/>
      <c r="H32" s="256"/>
      <c r="I32" s="93"/>
    </row>
    <row r="33" spans="2:10" s="94" customFormat="1" ht="15" customHeight="1" x14ac:dyDescent="0.3">
      <c r="B33" s="83"/>
      <c r="C33" s="257" t="s">
        <v>89</v>
      </c>
      <c r="D33" s="103"/>
      <c r="E33" s="103"/>
      <c r="F33" s="85"/>
      <c r="G33" s="85"/>
      <c r="H33" s="85"/>
      <c r="I33" s="93"/>
      <c r="J33" s="79"/>
    </row>
    <row r="34" spans="2:10" s="94" customFormat="1" ht="15" customHeight="1" x14ac:dyDescent="0.3">
      <c r="B34" s="83"/>
      <c r="C34" s="97" t="str">
        <f>CONCATENATE("Total daylighted regularly occupied area ",Instructions!$M$53)</f>
        <v>Total daylighted regularly occupied area (sq ft)</v>
      </c>
      <c r="D34" s="104"/>
      <c r="E34" s="85"/>
      <c r="F34" s="85"/>
      <c r="G34" s="85"/>
      <c r="H34" s="133">
        <f>Daylight!W16</f>
        <v>0</v>
      </c>
      <c r="I34" s="93"/>
    </row>
    <row r="35" spans="2:10" s="94" customFormat="1" ht="9" customHeight="1" x14ac:dyDescent="0.3">
      <c r="B35" s="83"/>
      <c r="C35" s="104"/>
      <c r="D35" s="104"/>
      <c r="E35" s="85"/>
      <c r="F35" s="85"/>
      <c r="G35" s="85"/>
      <c r="H35" s="85"/>
      <c r="I35" s="93"/>
    </row>
    <row r="36" spans="2:10" s="94" customFormat="1" ht="15" customHeight="1" x14ac:dyDescent="0.3">
      <c r="B36" s="83"/>
      <c r="C36" s="103" t="s">
        <v>34</v>
      </c>
      <c r="D36" s="103"/>
      <c r="E36" s="85"/>
      <c r="F36" s="105"/>
      <c r="G36" s="85"/>
      <c r="H36" s="134">
        <f>IFERROR(H34/H10,0)</f>
        <v>0</v>
      </c>
      <c r="I36" s="93"/>
    </row>
    <row r="37" spans="2:10" s="94" customFormat="1" ht="21.75" customHeight="1" x14ac:dyDescent="0.3">
      <c r="B37" s="83"/>
      <c r="C37" s="106"/>
      <c r="D37" s="107"/>
      <c r="E37" s="85"/>
      <c r="F37" s="107"/>
      <c r="G37" s="85"/>
      <c r="H37" s="107"/>
      <c r="I37" s="93"/>
    </row>
    <row r="38" spans="2:10" s="94" customFormat="1" ht="24.75" customHeight="1" x14ac:dyDescent="0.3">
      <c r="B38" s="118"/>
      <c r="C38" s="119"/>
      <c r="D38" s="120"/>
      <c r="E38" s="118"/>
      <c r="F38" s="120"/>
      <c r="G38" s="118"/>
      <c r="H38" s="120"/>
      <c r="I38" s="118"/>
    </row>
    <row r="39" spans="2:10" s="94" customFormat="1" ht="31.5" customHeight="1" x14ac:dyDescent="0.25">
      <c r="B39" s="80"/>
      <c r="C39" s="95" t="s">
        <v>5</v>
      </c>
      <c r="D39" s="81"/>
      <c r="E39" s="81"/>
      <c r="F39" s="81"/>
      <c r="G39" s="81"/>
      <c r="H39" s="81"/>
      <c r="I39" s="82"/>
      <c r="J39" s="108"/>
    </row>
    <row r="40" spans="2:10" s="79" customFormat="1" ht="15" customHeight="1" x14ac:dyDescent="0.3">
      <c r="B40" s="83"/>
      <c r="C40" s="85"/>
      <c r="D40" s="96"/>
      <c r="E40" s="92"/>
      <c r="F40" s="92"/>
      <c r="G40" s="92"/>
      <c r="H40" s="96"/>
      <c r="I40" s="93"/>
    </row>
    <row r="41" spans="2:10" s="79" customFormat="1" ht="15" customHeight="1" x14ac:dyDescent="0.3">
      <c r="B41" s="83"/>
      <c r="C41" s="97" t="str">
        <f>CONCATENATE("Total regularly occupied area ",Instructions!$M$53)</f>
        <v>Total regularly occupied area (sq ft)</v>
      </c>
      <c r="D41" s="87"/>
      <c r="E41" s="87"/>
      <c r="F41" s="87"/>
      <c r="G41" s="85"/>
      <c r="H41" s="133">
        <f>'Quality Views'!J17</f>
        <v>0</v>
      </c>
      <c r="I41" s="98"/>
    </row>
    <row r="42" spans="2:10" s="94" customFormat="1" ht="9" customHeight="1" x14ac:dyDescent="0.25">
      <c r="B42" s="83"/>
      <c r="C42" s="85"/>
      <c r="D42" s="85"/>
      <c r="E42" s="85"/>
      <c r="F42" s="85"/>
      <c r="G42" s="85"/>
      <c r="H42" s="85"/>
      <c r="I42" s="93"/>
      <c r="J42" s="108"/>
    </row>
    <row r="43" spans="2:10" s="94" customFormat="1" ht="15" customHeight="1" x14ac:dyDescent="0.3">
      <c r="B43" s="83"/>
      <c r="C43" s="97" t="str">
        <f>CONCATENATE("Total regularly occupied area with access to quality views ",Instructions!$M$53)</f>
        <v>Total regularly occupied area with access to quality views (sq ft)</v>
      </c>
      <c r="D43" s="85"/>
      <c r="E43" s="104"/>
      <c r="F43" s="85"/>
      <c r="G43" s="85"/>
      <c r="H43" s="133">
        <f>'Quality Views'!J18</f>
        <v>0</v>
      </c>
      <c r="I43" s="93"/>
    </row>
    <row r="44" spans="2:10" s="94" customFormat="1" ht="9" customHeight="1" x14ac:dyDescent="0.3">
      <c r="B44" s="83"/>
      <c r="C44" s="104"/>
      <c r="D44" s="85"/>
      <c r="E44" s="104"/>
      <c r="F44" s="85"/>
      <c r="G44" s="85"/>
      <c r="H44" s="85"/>
      <c r="I44" s="93"/>
    </row>
    <row r="45" spans="2:10" s="94" customFormat="1" ht="15" customHeight="1" x14ac:dyDescent="0.3">
      <c r="B45" s="83"/>
      <c r="C45" s="103" t="s">
        <v>40</v>
      </c>
      <c r="D45" s="85"/>
      <c r="E45" s="103"/>
      <c r="F45" s="105"/>
      <c r="G45" s="85"/>
      <c r="H45" s="134">
        <f>IFERROR(H43/H41,0)</f>
        <v>0</v>
      </c>
      <c r="I45" s="93"/>
    </row>
    <row r="46" spans="2:10" s="94" customFormat="1" ht="15" customHeight="1" x14ac:dyDescent="0.25">
      <c r="B46" s="109"/>
      <c r="C46" s="110"/>
      <c r="D46" s="111"/>
      <c r="E46" s="111"/>
      <c r="F46" s="111"/>
      <c r="G46" s="110"/>
      <c r="H46" s="110"/>
      <c r="I46" s="112"/>
      <c r="J46" s="108"/>
    </row>
    <row r="47" spans="2:10" x14ac:dyDescent="0.25">
      <c r="B47" s="114"/>
      <c r="C47" s="114"/>
      <c r="D47" s="114"/>
      <c r="E47" s="114"/>
      <c r="F47" s="114"/>
      <c r="G47" s="114"/>
      <c r="H47" s="114"/>
      <c r="I47" s="114"/>
    </row>
    <row r="48" spans="2:10" x14ac:dyDescent="0.25">
      <c r="B48" s="114"/>
      <c r="C48" s="114"/>
      <c r="D48" s="114"/>
      <c r="E48" s="114"/>
      <c r="F48" s="114"/>
      <c r="G48" s="114"/>
      <c r="H48" s="114"/>
      <c r="I48" s="114"/>
    </row>
    <row r="49" spans="2:9" x14ac:dyDescent="0.25">
      <c r="B49" s="114"/>
      <c r="C49" s="114"/>
      <c r="D49" s="114"/>
      <c r="E49" s="114"/>
      <c r="F49" s="114"/>
      <c r="G49" s="114"/>
      <c r="H49" s="114"/>
      <c r="I49" s="114"/>
    </row>
    <row r="50" spans="2:9" x14ac:dyDescent="0.25">
      <c r="B50" s="114"/>
      <c r="C50" s="114"/>
      <c r="D50" s="114"/>
      <c r="E50" s="114"/>
      <c r="F50" s="114"/>
      <c r="G50" s="114"/>
      <c r="H50" s="114"/>
      <c r="I50" s="11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J65"/>
  <sheetViews>
    <sheetView showGridLines="0" zoomScaleNormal="100" zoomScalePageLayoutView="90" workbookViewId="0">
      <selection activeCell="H9" sqref="H9"/>
    </sheetView>
  </sheetViews>
  <sheetFormatPr defaultColWidth="8.88671875" defaultRowHeight="13.2" x14ac:dyDescent="0.25"/>
  <cols>
    <col min="1" max="1" width="2.44140625" style="113" customWidth="1"/>
    <col min="2" max="2" width="2.6640625" style="113" customWidth="1"/>
    <col min="3" max="3" width="7" style="113" customWidth="1"/>
    <col min="4" max="4" width="2.44140625" style="113" customWidth="1"/>
    <col min="5" max="5" width="5.6640625" style="113" customWidth="1"/>
    <col min="6" max="6" width="68.44140625" style="113" customWidth="1"/>
    <col min="7" max="7" width="2.6640625" style="113" customWidth="1"/>
    <col min="8" max="8" width="14.6640625" style="113" customWidth="1"/>
    <col min="9" max="9" width="2.88671875" style="113" customWidth="1"/>
    <col min="10" max="10" width="3" style="113" customWidth="1"/>
    <col min="11" max="16384" width="8.88671875" style="113"/>
  </cols>
  <sheetData>
    <row r="2" spans="2:10" s="79" customFormat="1" ht="15" customHeight="1" x14ac:dyDescent="0.3">
      <c r="B2" s="80"/>
      <c r="C2" s="81"/>
      <c r="D2" s="81"/>
      <c r="E2" s="81"/>
      <c r="F2" s="81"/>
      <c r="G2" s="81"/>
      <c r="H2" s="81"/>
      <c r="I2" s="82"/>
    </row>
    <row r="3" spans="2:10" s="79" customFormat="1" ht="24.75" customHeight="1" x14ac:dyDescent="0.3">
      <c r="B3" s="83"/>
      <c r="C3" s="84" t="s">
        <v>9</v>
      </c>
      <c r="D3" s="85"/>
      <c r="E3" s="85"/>
      <c r="F3" s="87"/>
      <c r="G3" s="86">
        <f>Daylight!D2</f>
        <v>0</v>
      </c>
      <c r="H3" s="86"/>
      <c r="I3" s="88"/>
      <c r="J3" s="89"/>
    </row>
    <row r="4" spans="2:10" s="79" customFormat="1" ht="15" customHeight="1" x14ac:dyDescent="0.3">
      <c r="B4" s="83"/>
      <c r="C4" s="90" t="s">
        <v>33</v>
      </c>
      <c r="D4" s="85"/>
      <c r="E4" s="91"/>
      <c r="F4" s="92"/>
      <c r="G4" s="92"/>
      <c r="H4" s="85"/>
      <c r="I4" s="93"/>
    </row>
    <row r="5" spans="2:10" s="79" customFormat="1" ht="21" customHeight="1" x14ac:dyDescent="0.3">
      <c r="B5" s="83"/>
      <c r="C5" s="85"/>
      <c r="D5" s="85"/>
      <c r="E5" s="85"/>
      <c r="F5" s="85"/>
      <c r="G5" s="85"/>
      <c r="H5" s="85"/>
      <c r="I5" s="93"/>
    </row>
    <row r="6" spans="2:10" s="94" customFormat="1" ht="24.75" customHeight="1" x14ac:dyDescent="0.3">
      <c r="B6" s="118"/>
      <c r="C6" s="119"/>
      <c r="D6" s="120"/>
      <c r="E6" s="118"/>
      <c r="F6" s="120"/>
      <c r="G6" s="118"/>
      <c r="H6" s="120"/>
      <c r="I6" s="118"/>
    </row>
    <row r="7" spans="2:10" s="94" customFormat="1" ht="32.25" customHeight="1" x14ac:dyDescent="0.25">
      <c r="B7" s="80"/>
      <c r="C7" s="121" t="s">
        <v>4</v>
      </c>
      <c r="D7" s="81"/>
      <c r="E7" s="81"/>
      <c r="F7" s="81"/>
      <c r="G7" s="81"/>
      <c r="H7" s="81"/>
      <c r="I7" s="82"/>
      <c r="J7" s="79"/>
    </row>
    <row r="8" spans="2:10" s="79" customFormat="1" ht="15" customHeight="1" x14ac:dyDescent="0.3">
      <c r="B8" s="83"/>
      <c r="C8" s="97"/>
      <c r="D8" s="96"/>
      <c r="E8" s="92"/>
      <c r="F8" s="92"/>
      <c r="G8" s="92"/>
      <c r="H8" s="96"/>
      <c r="I8" s="93"/>
    </row>
    <row r="9" spans="2:10" s="79" customFormat="1" ht="15" customHeight="1" x14ac:dyDescent="0.3">
      <c r="B9" s="83"/>
      <c r="C9" s="97" t="str">
        <f>CONCATENATE("Total regularly occupied area within perimeter ",Instructions!$M$53)</f>
        <v>Total regularly occupied area within perimeter (sq ft)</v>
      </c>
      <c r="D9" s="87"/>
      <c r="E9" s="87"/>
      <c r="F9" s="87"/>
      <c r="G9" s="85"/>
      <c r="H9" s="133">
        <f>Daylight!D16</f>
        <v>0</v>
      </c>
      <c r="I9" s="98"/>
    </row>
    <row r="10" spans="2:10" s="94" customFormat="1" ht="15" customHeight="1" x14ac:dyDescent="0.25">
      <c r="B10" s="83"/>
      <c r="C10" s="122"/>
      <c r="D10" s="85"/>
      <c r="E10" s="85"/>
      <c r="F10" s="85"/>
      <c r="G10" s="85"/>
      <c r="H10" s="85"/>
      <c r="I10" s="93"/>
      <c r="J10" s="79"/>
    </row>
    <row r="11" spans="2:10" s="94" customFormat="1" ht="18" customHeight="1" x14ac:dyDescent="0.25">
      <c r="B11" s="83"/>
      <c r="C11" s="123" t="s">
        <v>7</v>
      </c>
      <c r="D11" s="103"/>
      <c r="E11" s="103"/>
      <c r="F11" s="85"/>
      <c r="G11" s="85"/>
      <c r="H11" s="85"/>
      <c r="I11" s="93"/>
      <c r="J11" s="79"/>
    </row>
    <row r="12" spans="2:10" s="94" customFormat="1" ht="15" customHeight="1" x14ac:dyDescent="0.3">
      <c r="B12" s="83"/>
      <c r="C12" s="124"/>
      <c r="D12" s="103"/>
      <c r="E12" s="103"/>
      <c r="F12" s="85"/>
      <c r="G12" s="85"/>
      <c r="H12" s="85"/>
      <c r="I12" s="93"/>
      <c r="J12" s="79"/>
    </row>
    <row r="13" spans="2:10" s="94" customFormat="1" ht="15" customHeight="1" x14ac:dyDescent="0.3">
      <c r="B13" s="83"/>
      <c r="C13" s="97" t="s">
        <v>71</v>
      </c>
      <c r="D13" s="104"/>
      <c r="E13" s="85"/>
      <c r="F13" s="85"/>
      <c r="G13" s="85"/>
      <c r="H13" s="208">
        <f>Daylight!H16</f>
        <v>0</v>
      </c>
      <c r="I13" s="93"/>
    </row>
    <row r="14" spans="2:10" s="94" customFormat="1" ht="15" customHeight="1" x14ac:dyDescent="0.3">
      <c r="B14" s="83"/>
      <c r="C14" s="97"/>
      <c r="D14" s="104"/>
      <c r="E14" s="85"/>
      <c r="F14" s="85"/>
      <c r="G14" s="85"/>
      <c r="H14" s="209"/>
      <c r="I14" s="93"/>
    </row>
    <row r="15" spans="2:10" s="94" customFormat="1" ht="15" customHeight="1" x14ac:dyDescent="0.3">
      <c r="B15" s="83"/>
      <c r="C15" s="103" t="s">
        <v>82</v>
      </c>
      <c r="D15" s="104"/>
      <c r="E15" s="85"/>
      <c r="F15" s="85"/>
      <c r="G15" s="85"/>
      <c r="H15" s="239" t="str">
        <f>Daylight!H18</f>
        <v>N/A</v>
      </c>
      <c r="I15" s="93"/>
    </row>
    <row r="16" spans="2:10" s="94" customFormat="1" ht="9" customHeight="1" x14ac:dyDescent="0.3">
      <c r="B16" s="83"/>
      <c r="C16" s="125"/>
      <c r="D16" s="104"/>
      <c r="E16" s="85"/>
      <c r="F16" s="85"/>
      <c r="G16" s="85"/>
      <c r="H16" s="85"/>
      <c r="I16" s="93"/>
    </row>
    <row r="17" spans="2:10" s="94" customFormat="1" ht="15" customHeight="1" x14ac:dyDescent="0.3">
      <c r="B17" s="83"/>
      <c r="C17" s="97" t="s">
        <v>80</v>
      </c>
      <c r="D17" s="103"/>
      <c r="E17" s="85"/>
      <c r="F17" s="105"/>
      <c r="G17" s="85"/>
      <c r="H17" s="266" t="str">
        <f>IF(COUNTIF(Daylight!I8:I15,"No"),"No",IF(COUNTIF(Daylight!I8:I15,"Yes"),"Yes","N/A"))</f>
        <v>N/A</v>
      </c>
      <c r="I17" s="93"/>
    </row>
    <row r="18" spans="2:10" s="94" customFormat="1" ht="15" customHeight="1" x14ac:dyDescent="0.3">
      <c r="B18" s="83"/>
      <c r="C18" s="126"/>
      <c r="D18" s="106"/>
      <c r="E18" s="85"/>
      <c r="F18" s="107"/>
      <c r="G18" s="85"/>
      <c r="H18" s="107"/>
      <c r="I18" s="93"/>
    </row>
    <row r="19" spans="2:10" s="94" customFormat="1" ht="22.5" customHeight="1" x14ac:dyDescent="0.25">
      <c r="B19" s="83"/>
      <c r="C19" s="127" t="s">
        <v>2</v>
      </c>
      <c r="D19" s="100"/>
      <c r="E19" s="100"/>
      <c r="F19" s="101"/>
      <c r="G19" s="101"/>
      <c r="H19" s="101"/>
      <c r="I19" s="93"/>
      <c r="J19" s="79"/>
    </row>
    <row r="20" spans="2:10" s="94" customFormat="1" ht="15" customHeight="1" x14ac:dyDescent="0.3">
      <c r="B20" s="83"/>
      <c r="C20" s="124"/>
      <c r="D20" s="103"/>
      <c r="E20" s="103"/>
      <c r="F20" s="85"/>
      <c r="G20" s="85"/>
      <c r="H20" s="85"/>
      <c r="I20" s="93"/>
      <c r="J20" s="79"/>
    </row>
    <row r="21" spans="2:10" s="94" customFormat="1" ht="15" customHeight="1" x14ac:dyDescent="0.3">
      <c r="B21" s="83"/>
      <c r="C21" s="97" t="str">
        <f>CONCATENATE("Total daylighted regularly occupied area within perimeter ",Instructions!$M$53)</f>
        <v>Total daylighted regularly occupied area within perimeter (sq ft)</v>
      </c>
      <c r="D21" s="104"/>
      <c r="E21" s="85"/>
      <c r="F21" s="85"/>
      <c r="G21" s="85"/>
      <c r="H21" s="133">
        <f>Daylight!N16</f>
        <v>0</v>
      </c>
      <c r="I21" s="93"/>
    </row>
    <row r="22" spans="2:10" s="94" customFormat="1" ht="9" customHeight="1" x14ac:dyDescent="0.3">
      <c r="B22" s="83"/>
      <c r="C22" s="125"/>
      <c r="D22" s="104"/>
      <c r="E22" s="85"/>
      <c r="F22" s="85"/>
      <c r="G22" s="85"/>
      <c r="H22" s="85"/>
      <c r="I22" s="93"/>
    </row>
    <row r="23" spans="2:10" s="94" customFormat="1" ht="15" customHeight="1" x14ac:dyDescent="0.3">
      <c r="B23" s="83"/>
      <c r="C23" s="97" t="s">
        <v>61</v>
      </c>
      <c r="D23" s="103"/>
      <c r="E23" s="85"/>
      <c r="F23" s="105"/>
      <c r="G23" s="85"/>
      <c r="H23" s="134">
        <f>IFERROR(H21/H9,0)</f>
        <v>0</v>
      </c>
      <c r="I23" s="93"/>
    </row>
    <row r="24" spans="2:10" s="94" customFormat="1" ht="15" customHeight="1" x14ac:dyDescent="0.3">
      <c r="B24" s="83"/>
      <c r="C24" s="126"/>
      <c r="D24" s="106"/>
      <c r="E24" s="85"/>
      <c r="F24" s="107"/>
      <c r="G24" s="85"/>
      <c r="H24" s="107"/>
      <c r="I24" s="93"/>
    </row>
    <row r="25" spans="2:10" s="94" customFormat="1" ht="22.5" customHeight="1" x14ac:dyDescent="0.25">
      <c r="B25" s="83"/>
      <c r="C25" s="127" t="s">
        <v>3</v>
      </c>
      <c r="D25" s="100"/>
      <c r="E25" s="100"/>
      <c r="F25" s="101"/>
      <c r="G25" s="101"/>
      <c r="H25" s="101"/>
      <c r="I25" s="93"/>
      <c r="J25" s="79"/>
    </row>
    <row r="26" spans="2:10" s="94" customFormat="1" ht="27" customHeight="1" x14ac:dyDescent="0.2">
      <c r="B26" s="83"/>
      <c r="C26" s="258" t="s">
        <v>88</v>
      </c>
      <c r="D26" s="103"/>
      <c r="E26" s="103"/>
      <c r="F26" s="85"/>
      <c r="G26" s="85"/>
      <c r="H26" s="85"/>
      <c r="I26" s="93"/>
      <c r="J26" s="79"/>
    </row>
    <row r="27" spans="2:10" s="94" customFormat="1" ht="15" customHeight="1" x14ac:dyDescent="0.3">
      <c r="B27" s="83"/>
      <c r="C27" s="97" t="str">
        <f>CONCATENATE("Total daylighted regularly occupied area within perimeter ",Instructions!$M$53)</f>
        <v>Total daylighted regularly occupied area within perimeter (sq ft)</v>
      </c>
      <c r="D27" s="104"/>
      <c r="E27" s="85"/>
      <c r="F27" s="85"/>
      <c r="G27" s="85"/>
      <c r="H27" s="133">
        <f>Daylight!S16</f>
        <v>0</v>
      </c>
      <c r="I27" s="93"/>
    </row>
    <row r="28" spans="2:10" s="94" customFormat="1" ht="9" customHeight="1" x14ac:dyDescent="0.3">
      <c r="B28" s="83"/>
      <c r="C28" s="125"/>
      <c r="D28" s="104"/>
      <c r="E28" s="85"/>
      <c r="F28" s="85"/>
      <c r="G28" s="85"/>
      <c r="H28" s="85"/>
      <c r="I28" s="93"/>
    </row>
    <row r="29" spans="2:10" s="94" customFormat="1" ht="15" customHeight="1" x14ac:dyDescent="0.3">
      <c r="B29" s="83"/>
      <c r="C29" s="97" t="s">
        <v>61</v>
      </c>
      <c r="D29" s="103"/>
      <c r="E29" s="85"/>
      <c r="F29" s="105"/>
      <c r="G29" s="85"/>
      <c r="H29" s="134">
        <f>IFERROR(H27/H9,0)</f>
        <v>0</v>
      </c>
      <c r="I29" s="93"/>
    </row>
    <row r="30" spans="2:10" s="94" customFormat="1" ht="9.75" customHeight="1" x14ac:dyDescent="0.3">
      <c r="B30" s="83"/>
      <c r="C30" s="97"/>
      <c r="D30" s="103"/>
      <c r="E30" s="85"/>
      <c r="F30" s="105"/>
      <c r="G30" s="85"/>
      <c r="H30" s="256"/>
      <c r="I30" s="93"/>
    </row>
    <row r="31" spans="2:10" s="94" customFormat="1" ht="15" customHeight="1" x14ac:dyDescent="0.3">
      <c r="B31" s="83"/>
      <c r="C31" s="257" t="s">
        <v>89</v>
      </c>
      <c r="D31" s="103"/>
      <c r="E31" s="85"/>
      <c r="F31" s="105"/>
      <c r="G31" s="85"/>
      <c r="H31" s="256"/>
      <c r="I31" s="93"/>
    </row>
    <row r="32" spans="2:10" s="94" customFormat="1" ht="15" customHeight="1" x14ac:dyDescent="0.3">
      <c r="B32" s="83"/>
      <c r="C32" s="97" t="str">
        <f>CONCATENATE("Total daylighted regularly occupied area within perimeter ",Instructions!$M$53)</f>
        <v>Total daylighted regularly occupied area within perimeter (sq ft)</v>
      </c>
      <c r="D32" s="104"/>
      <c r="E32" s="85"/>
      <c r="F32" s="85"/>
      <c r="G32" s="85"/>
      <c r="H32" s="264">
        <f>Daylight!W16</f>
        <v>0</v>
      </c>
      <c r="I32" s="93"/>
    </row>
    <row r="33" spans="2:10" s="94" customFormat="1" ht="9" customHeight="1" x14ac:dyDescent="0.3">
      <c r="B33" s="83"/>
      <c r="C33" s="125"/>
      <c r="D33" s="104"/>
      <c r="E33" s="85"/>
      <c r="F33" s="85"/>
      <c r="G33" s="85"/>
      <c r="H33" s="85"/>
      <c r="I33" s="93"/>
    </row>
    <row r="34" spans="2:10" s="94" customFormat="1" ht="15" customHeight="1" x14ac:dyDescent="0.3">
      <c r="B34" s="83"/>
      <c r="C34" s="97" t="s">
        <v>61</v>
      </c>
      <c r="D34" s="103"/>
      <c r="E34" s="85"/>
      <c r="F34" s="105"/>
      <c r="G34" s="85"/>
      <c r="H34" s="265">
        <f>IFERROR(H32/H9,0)</f>
        <v>0</v>
      </c>
      <c r="I34" s="93"/>
    </row>
    <row r="35" spans="2:10" s="94" customFormat="1" ht="21.75" customHeight="1" x14ac:dyDescent="0.3">
      <c r="B35" s="83"/>
      <c r="C35" s="126"/>
      <c r="D35" s="107"/>
      <c r="E35" s="85"/>
      <c r="F35" s="260"/>
      <c r="G35" s="85"/>
      <c r="H35" s="107"/>
      <c r="I35" s="112"/>
    </row>
    <row r="36" spans="2:10" s="94" customFormat="1" ht="24.75" customHeight="1" x14ac:dyDescent="0.3">
      <c r="B36" s="118"/>
      <c r="C36" s="119"/>
      <c r="D36" s="120"/>
      <c r="E36" s="118"/>
      <c r="F36" s="120"/>
      <c r="G36" s="118"/>
      <c r="H36" s="120"/>
      <c r="I36" s="259"/>
    </row>
    <row r="37" spans="2:10" s="94" customFormat="1" ht="32.25" customHeight="1" x14ac:dyDescent="0.25">
      <c r="B37" s="80"/>
      <c r="C37" s="121" t="s">
        <v>5</v>
      </c>
      <c r="D37" s="81"/>
      <c r="E37" s="81"/>
      <c r="F37" s="81"/>
      <c r="G37" s="81"/>
      <c r="H37" s="81"/>
      <c r="I37" s="82"/>
      <c r="J37" s="108"/>
    </row>
    <row r="38" spans="2:10" s="94" customFormat="1" ht="15" customHeight="1" x14ac:dyDescent="0.25">
      <c r="B38" s="83"/>
      <c r="C38" s="97"/>
      <c r="D38" s="85"/>
      <c r="E38" s="85"/>
      <c r="F38" s="85"/>
      <c r="G38" s="85"/>
      <c r="H38" s="85"/>
      <c r="I38" s="93"/>
      <c r="J38" s="108"/>
    </row>
    <row r="39" spans="2:10" s="94" customFormat="1" ht="18" customHeight="1" x14ac:dyDescent="0.25">
      <c r="B39" s="83"/>
      <c r="C39" s="123" t="s">
        <v>21</v>
      </c>
      <c r="D39" s="103"/>
      <c r="E39" s="103"/>
      <c r="F39" s="85"/>
      <c r="G39" s="85"/>
      <c r="H39" s="85"/>
      <c r="I39" s="93"/>
      <c r="J39" s="79"/>
    </row>
    <row r="40" spans="2:10" s="94" customFormat="1" ht="15" customHeight="1" x14ac:dyDescent="0.3">
      <c r="B40" s="83"/>
      <c r="C40" s="124"/>
      <c r="D40" s="103"/>
      <c r="E40" s="103"/>
      <c r="F40" s="85"/>
      <c r="G40" s="85"/>
      <c r="H40" s="85"/>
      <c r="I40" s="93"/>
      <c r="J40" s="79"/>
    </row>
    <row r="41" spans="2:10" s="94" customFormat="1" ht="15" customHeight="1" x14ac:dyDescent="0.3">
      <c r="B41" s="83"/>
      <c r="C41" s="97" t="str">
        <f>CONCATENATE("Total regularly occupied area on inpatient floors ",Instructions!$M$53)</f>
        <v>Total regularly occupied area on inpatient floors (sq ft)</v>
      </c>
      <c r="D41" s="85"/>
      <c r="E41" s="104"/>
      <c r="F41" s="85"/>
      <c r="G41" s="85"/>
      <c r="H41" s="133">
        <f>'Quality Views HC'!F14</f>
        <v>0</v>
      </c>
      <c r="I41" s="93"/>
    </row>
    <row r="42" spans="2:10" s="94" customFormat="1" ht="9" customHeight="1" x14ac:dyDescent="0.3">
      <c r="B42" s="83"/>
      <c r="C42" s="124"/>
      <c r="D42" s="103"/>
      <c r="E42" s="103"/>
      <c r="F42" s="85"/>
      <c r="G42" s="85"/>
      <c r="H42" s="85"/>
      <c r="I42" s="93"/>
      <c r="J42" s="79"/>
    </row>
    <row r="43" spans="2:10" s="94" customFormat="1" ht="15" customHeight="1" x14ac:dyDescent="0.3">
      <c r="B43" s="83"/>
      <c r="C43" s="97" t="str">
        <f>CONCATENATE("Total regularly occupied area on inpatient floors with access to views ",Instructions!$M$53)</f>
        <v>Total regularly occupied area on inpatient floors with access to views (sq ft)</v>
      </c>
      <c r="D43" s="85"/>
      <c r="E43" s="104"/>
      <c r="F43" s="85"/>
      <c r="G43" s="85"/>
      <c r="H43" s="133">
        <f>'Quality Views HC'!F15</f>
        <v>0</v>
      </c>
      <c r="I43" s="93"/>
    </row>
    <row r="44" spans="2:10" s="94" customFormat="1" ht="9" customHeight="1" x14ac:dyDescent="0.3">
      <c r="B44" s="83"/>
      <c r="C44" s="125"/>
      <c r="D44" s="85"/>
      <c r="E44" s="104"/>
      <c r="F44" s="85"/>
      <c r="G44" s="85"/>
      <c r="H44" s="85"/>
      <c r="I44" s="93"/>
    </row>
    <row r="45" spans="2:10" s="94" customFormat="1" ht="15" customHeight="1" x14ac:dyDescent="0.3">
      <c r="B45" s="83"/>
      <c r="C45" s="97" t="s">
        <v>35</v>
      </c>
      <c r="D45" s="85"/>
      <c r="E45" s="103"/>
      <c r="F45" s="105"/>
      <c r="G45" s="85"/>
      <c r="H45" s="134">
        <f>IFERROR(H43/H41,0)</f>
        <v>0</v>
      </c>
      <c r="I45" s="93"/>
    </row>
    <row r="46" spans="2:10" s="94" customFormat="1" ht="15" customHeight="1" x14ac:dyDescent="0.3">
      <c r="B46" s="83"/>
      <c r="C46" s="104"/>
      <c r="D46" s="85"/>
      <c r="E46" s="104"/>
      <c r="F46" s="85"/>
      <c r="G46" s="85"/>
      <c r="H46" s="85"/>
      <c r="I46" s="93"/>
    </row>
    <row r="47" spans="2:10" s="94" customFormat="1" ht="22.5" customHeight="1" x14ac:dyDescent="0.25">
      <c r="B47" s="83"/>
      <c r="C47" s="99" t="s">
        <v>22</v>
      </c>
      <c r="D47" s="100"/>
      <c r="E47" s="100"/>
      <c r="F47" s="101"/>
      <c r="G47" s="101"/>
      <c r="H47" s="101"/>
      <c r="I47" s="93"/>
      <c r="J47" s="79"/>
    </row>
    <row r="48" spans="2:10" s="94" customFormat="1" ht="15" customHeight="1" x14ac:dyDescent="0.3">
      <c r="B48" s="83"/>
      <c r="C48" s="102"/>
      <c r="D48" s="103"/>
      <c r="E48" s="103"/>
      <c r="F48" s="85"/>
      <c r="G48" s="85"/>
      <c r="H48" s="85"/>
      <c r="I48" s="93"/>
      <c r="J48" s="79"/>
    </row>
    <row r="49" spans="2:10" s="94" customFormat="1" ht="15" customHeight="1" x14ac:dyDescent="0.3">
      <c r="B49" s="83"/>
      <c r="C49" s="97" t="s">
        <v>58</v>
      </c>
      <c r="D49" s="103"/>
      <c r="E49" s="85"/>
      <c r="F49" s="105"/>
      <c r="G49" s="85"/>
      <c r="H49" s="134" t="str">
        <f>IF(COUNTIF('Quality Views HC'!F23:F29,"No"),"No",IF(COUNTIF('Quality Views HC'!F23:F29,"Yes"),"Yes","N/A"))</f>
        <v>N/A</v>
      </c>
      <c r="I49" s="93"/>
    </row>
    <row r="50" spans="2:10" s="94" customFormat="1" ht="9" customHeight="1" x14ac:dyDescent="0.3">
      <c r="B50" s="83"/>
      <c r="C50" s="102"/>
      <c r="D50" s="103"/>
      <c r="E50" s="103"/>
      <c r="F50" s="85"/>
      <c r="G50" s="85"/>
      <c r="H50" s="85"/>
      <c r="I50" s="93"/>
      <c r="J50" s="79"/>
    </row>
    <row r="51" spans="2:10" s="94" customFormat="1" ht="15" customHeight="1" x14ac:dyDescent="0.3">
      <c r="B51" s="83"/>
      <c r="C51" s="97" t="str">
        <f>CONCATENATE("Total regularly occupied area within perimeter on non-inpatient floors ",Instructions!$M$53)</f>
        <v>Total regularly occupied area within perimeter on non-inpatient floors (sq ft)</v>
      </c>
      <c r="D51" s="85"/>
      <c r="E51" s="104"/>
      <c r="F51" s="85"/>
      <c r="G51" s="85"/>
      <c r="H51" s="133">
        <f>'Quality Views HC'!K30</f>
        <v>0</v>
      </c>
      <c r="I51" s="93"/>
    </row>
    <row r="52" spans="2:10" s="94" customFormat="1" ht="9" customHeight="1" x14ac:dyDescent="0.3">
      <c r="B52" s="83"/>
      <c r="C52" s="102"/>
      <c r="D52" s="103"/>
      <c r="E52" s="103"/>
      <c r="F52" s="85"/>
      <c r="G52" s="85"/>
      <c r="H52" s="85"/>
      <c r="I52" s="93"/>
      <c r="J52" s="79"/>
    </row>
    <row r="53" spans="2:10" s="94" customFormat="1" ht="15" customHeight="1" x14ac:dyDescent="0.3">
      <c r="B53" s="83"/>
      <c r="C53" s="357" t="str">
        <f>CONCATENATE("Total regularly occupied area within perimeter on non-inpatient floors with access to views ",Instructions!$M$53)</f>
        <v>Total regularly occupied area within perimeter on non-inpatient floors with access to views (sq ft)</v>
      </c>
      <c r="D53" s="357"/>
      <c r="E53" s="357"/>
      <c r="F53" s="357"/>
      <c r="G53" s="85"/>
      <c r="H53" s="133">
        <f>'Quality Views HC'!K31</f>
        <v>0</v>
      </c>
      <c r="I53" s="93"/>
    </row>
    <row r="54" spans="2:10" s="94" customFormat="1" ht="15" customHeight="1" x14ac:dyDescent="0.3">
      <c r="B54" s="83"/>
      <c r="C54" s="357"/>
      <c r="D54" s="357"/>
      <c r="E54" s="357"/>
      <c r="F54" s="357"/>
      <c r="G54" s="85"/>
      <c r="H54" s="160"/>
      <c r="I54" s="93"/>
    </row>
    <row r="55" spans="2:10" s="94" customFormat="1" ht="9" customHeight="1" x14ac:dyDescent="0.3">
      <c r="B55" s="83"/>
      <c r="C55" s="104"/>
      <c r="D55" s="85"/>
      <c r="E55" s="104"/>
      <c r="F55" s="85"/>
      <c r="G55" s="85"/>
      <c r="H55" s="85"/>
      <c r="I55" s="93"/>
    </row>
    <row r="56" spans="2:10" s="94" customFormat="1" ht="15" customHeight="1" x14ac:dyDescent="0.3">
      <c r="B56" s="83"/>
      <c r="C56" s="356" t="s">
        <v>36</v>
      </c>
      <c r="D56" s="356"/>
      <c r="E56" s="356"/>
      <c r="F56" s="356"/>
      <c r="G56" s="85"/>
      <c r="H56" s="134">
        <f>IFERROR(H53/H51,0)</f>
        <v>0</v>
      </c>
      <c r="I56" s="93"/>
    </row>
    <row r="57" spans="2:10" s="94" customFormat="1" ht="15" customHeight="1" x14ac:dyDescent="0.3">
      <c r="B57" s="83"/>
      <c r="C57" s="356"/>
      <c r="D57" s="356"/>
      <c r="E57" s="356"/>
      <c r="F57" s="356"/>
      <c r="G57" s="85"/>
      <c r="H57" s="78"/>
      <c r="I57" s="93"/>
    </row>
    <row r="58" spans="2:10" s="94" customFormat="1" ht="15" customHeight="1" x14ac:dyDescent="0.3">
      <c r="B58" s="83"/>
      <c r="C58" s="130"/>
      <c r="D58" s="130"/>
      <c r="E58" s="130"/>
      <c r="F58" s="130"/>
      <c r="G58" s="85"/>
      <c r="H58" s="159"/>
      <c r="I58" s="93"/>
    </row>
    <row r="59" spans="2:10" s="94" customFormat="1" ht="21" customHeight="1" x14ac:dyDescent="0.3">
      <c r="B59" s="83"/>
      <c r="C59" s="158" t="s">
        <v>57</v>
      </c>
      <c r="D59" s="103"/>
      <c r="E59" s="103"/>
      <c r="F59" s="85"/>
      <c r="G59" s="85"/>
      <c r="H59" s="85"/>
      <c r="I59" s="93"/>
      <c r="J59" s="79"/>
    </row>
    <row r="60" spans="2:10" s="94" customFormat="1" ht="15" customHeight="1" x14ac:dyDescent="0.3">
      <c r="B60" s="83"/>
      <c r="C60" s="357" t="s">
        <v>46</v>
      </c>
      <c r="D60" s="357"/>
      <c r="E60" s="357"/>
      <c r="F60" s="357"/>
      <c r="G60" s="85"/>
      <c r="H60" s="134" t="str">
        <f>IF(H49="Yes",IF(COUNTIF('Quality Views HC'!G23:G29,"&gt;=.1"),"Yes","No"),"No")</f>
        <v>No</v>
      </c>
      <c r="I60" s="93"/>
    </row>
    <row r="61" spans="2:10" s="94" customFormat="1" ht="21" customHeight="1" x14ac:dyDescent="0.25">
      <c r="B61" s="109"/>
      <c r="C61" s="110"/>
      <c r="D61" s="111"/>
      <c r="E61" s="111"/>
      <c r="F61" s="111"/>
      <c r="G61" s="110"/>
      <c r="H61" s="110"/>
      <c r="I61" s="112"/>
      <c r="J61" s="108"/>
    </row>
    <row r="62" spans="2:10" x14ac:dyDescent="0.25">
      <c r="B62" s="114"/>
      <c r="C62" s="114"/>
      <c r="D62" s="114"/>
      <c r="E62" s="114"/>
      <c r="F62" s="114"/>
      <c r="G62" s="114"/>
      <c r="H62" s="114"/>
      <c r="I62" s="114"/>
    </row>
    <row r="63" spans="2:10" x14ac:dyDescent="0.25">
      <c r="B63" s="114"/>
      <c r="C63" s="114"/>
      <c r="D63" s="114"/>
      <c r="E63" s="114"/>
      <c r="F63" s="114"/>
      <c r="G63" s="114"/>
      <c r="H63" s="114"/>
      <c r="I63" s="114"/>
    </row>
    <row r="64" spans="2:10" x14ac:dyDescent="0.25">
      <c r="B64" s="114"/>
      <c r="C64" s="114"/>
      <c r="D64" s="114"/>
      <c r="E64" s="114"/>
      <c r="F64" s="114"/>
      <c r="G64" s="114"/>
      <c r="H64" s="114"/>
      <c r="I64" s="114"/>
    </row>
    <row r="65" spans="2:9" x14ac:dyDescent="0.25">
      <c r="B65" s="114"/>
      <c r="C65" s="114"/>
      <c r="D65" s="114"/>
      <c r="E65" s="114"/>
      <c r="F65" s="114"/>
      <c r="G65" s="114"/>
      <c r="H65" s="114"/>
      <c r="I65" s="114"/>
    </row>
  </sheetData>
  <mergeCells count="3">
    <mergeCell ref="C56:F57"/>
    <mergeCell ref="C60:F60"/>
    <mergeCell ref="C53:F54"/>
  </mergeCells>
  <pageMargins left="0.7" right="0.7" top="0.75" bottom="0.75" header="0.3" footer="0.3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J61"/>
  <sheetViews>
    <sheetView showGridLines="0" tabSelected="1" zoomScale="90" zoomScaleNormal="90" zoomScalePageLayoutView="90" workbookViewId="0">
      <selection activeCell="H9" sqref="H9"/>
    </sheetView>
  </sheetViews>
  <sheetFormatPr defaultColWidth="8.88671875" defaultRowHeight="13.2" x14ac:dyDescent="0.25"/>
  <cols>
    <col min="1" max="1" width="2.44140625" style="113" customWidth="1"/>
    <col min="2" max="2" width="2.6640625" style="113" customWidth="1"/>
    <col min="3" max="3" width="7" style="113" customWidth="1"/>
    <col min="4" max="4" width="2.44140625" style="113" customWidth="1"/>
    <col min="5" max="5" width="5.6640625" style="113" customWidth="1"/>
    <col min="6" max="6" width="73.109375" style="113" customWidth="1"/>
    <col min="7" max="7" width="2.6640625" style="113" customWidth="1"/>
    <col min="8" max="8" width="14.6640625" style="113" customWidth="1"/>
    <col min="9" max="9" width="2.88671875" style="113" customWidth="1"/>
    <col min="10" max="10" width="3" style="113" customWidth="1"/>
    <col min="11" max="16384" width="8.88671875" style="113"/>
  </cols>
  <sheetData>
    <row r="2" spans="2:10" s="79" customFormat="1" ht="15" customHeight="1" x14ac:dyDescent="0.3">
      <c r="B2" s="80"/>
      <c r="C2" s="81"/>
      <c r="D2" s="81"/>
      <c r="E2" s="81"/>
      <c r="F2" s="81"/>
      <c r="G2" s="81"/>
      <c r="H2" s="81"/>
      <c r="I2" s="82"/>
    </row>
    <row r="3" spans="2:10" s="79" customFormat="1" ht="24.75" customHeight="1" x14ac:dyDescent="0.3">
      <c r="B3" s="83"/>
      <c r="C3" s="84" t="s">
        <v>37</v>
      </c>
      <c r="D3" s="85"/>
      <c r="E3" s="85"/>
      <c r="F3" s="86"/>
      <c r="G3" s="87"/>
      <c r="H3" s="87"/>
      <c r="I3" s="88"/>
      <c r="J3" s="89"/>
    </row>
    <row r="4" spans="2:10" s="79" customFormat="1" ht="15" customHeight="1" x14ac:dyDescent="0.3">
      <c r="B4" s="83"/>
      <c r="C4" s="90" t="s">
        <v>33</v>
      </c>
      <c r="D4" s="85"/>
      <c r="E4" s="91"/>
      <c r="F4" s="92"/>
      <c r="G4" s="92"/>
      <c r="H4" s="85"/>
      <c r="I4" s="93"/>
    </row>
    <row r="5" spans="2:10" s="79" customFormat="1" ht="21" customHeight="1" x14ac:dyDescent="0.3">
      <c r="B5" s="83"/>
      <c r="C5" s="85"/>
      <c r="D5" s="85"/>
      <c r="E5" s="85"/>
      <c r="F5" s="85"/>
      <c r="G5" s="85"/>
      <c r="H5" s="85"/>
      <c r="I5" s="93"/>
    </row>
    <row r="6" spans="2:10" s="31" customFormat="1" ht="24.75" customHeight="1" x14ac:dyDescent="0.3">
      <c r="B6" s="115"/>
      <c r="C6" s="116"/>
      <c r="D6" s="117"/>
      <c r="E6" s="115"/>
      <c r="F6" s="117"/>
      <c r="G6" s="115"/>
      <c r="H6" s="117"/>
      <c r="I6" s="115"/>
    </row>
    <row r="7" spans="2:10" s="94" customFormat="1" ht="32.25" customHeight="1" x14ac:dyDescent="0.25">
      <c r="B7" s="80"/>
      <c r="C7" s="95" t="s">
        <v>4</v>
      </c>
      <c r="D7" s="81"/>
      <c r="E7" s="81"/>
      <c r="F7" s="81"/>
      <c r="G7" s="81"/>
      <c r="H7" s="81"/>
      <c r="I7" s="82"/>
      <c r="J7" s="79"/>
    </row>
    <row r="8" spans="2:10" s="79" customFormat="1" ht="15" customHeight="1" x14ac:dyDescent="0.3">
      <c r="B8" s="83"/>
      <c r="C8" s="85"/>
      <c r="D8" s="96"/>
      <c r="E8" s="92"/>
      <c r="F8" s="92"/>
      <c r="G8" s="92"/>
      <c r="H8" s="96"/>
      <c r="I8" s="93"/>
    </row>
    <row r="9" spans="2:10" s="79" customFormat="1" ht="15" customHeight="1" x14ac:dyDescent="0.3">
      <c r="B9" s="83"/>
      <c r="C9" s="97" t="str">
        <f>CONCATENATE("Total regularly occupied area ",Instructions!$M$53)</f>
        <v>Total regularly occupied area (sq ft)</v>
      </c>
      <c r="D9" s="87"/>
      <c r="E9" s="87"/>
      <c r="F9" s="87"/>
      <c r="G9" s="85"/>
      <c r="H9" s="133">
        <f>Daylight!D16</f>
        <v>0</v>
      </c>
      <c r="I9" s="98"/>
    </row>
    <row r="10" spans="2:10" s="79" customFormat="1" ht="14.25" customHeight="1" x14ac:dyDescent="0.3">
      <c r="B10" s="83"/>
      <c r="C10" s="85"/>
      <c r="D10" s="85"/>
      <c r="E10" s="85"/>
      <c r="F10" s="85"/>
      <c r="G10" s="85"/>
      <c r="H10" s="85"/>
      <c r="I10" s="93"/>
    </row>
    <row r="11" spans="2:10" s="94" customFormat="1" ht="22.5" customHeight="1" x14ac:dyDescent="0.25">
      <c r="B11" s="83"/>
      <c r="C11" s="99" t="s">
        <v>7</v>
      </c>
      <c r="D11" s="100"/>
      <c r="E11" s="100"/>
      <c r="F11" s="101"/>
      <c r="G11" s="101"/>
      <c r="H11" s="101"/>
      <c r="I11" s="93"/>
      <c r="J11" s="79"/>
    </row>
    <row r="12" spans="2:10" s="94" customFormat="1" ht="15" customHeight="1" x14ac:dyDescent="0.3">
      <c r="B12" s="83"/>
      <c r="C12" s="102"/>
      <c r="D12" s="103"/>
      <c r="E12" s="103"/>
      <c r="F12" s="85"/>
      <c r="G12" s="85"/>
      <c r="H12" s="85"/>
      <c r="I12" s="93"/>
      <c r="J12" s="79"/>
    </row>
    <row r="13" spans="2:10" s="94" customFormat="1" ht="15" customHeight="1" x14ac:dyDescent="0.3">
      <c r="B13" s="83"/>
      <c r="C13" s="103" t="s">
        <v>71</v>
      </c>
      <c r="D13" s="104"/>
      <c r="E13" s="85"/>
      <c r="F13" s="85"/>
      <c r="G13" s="85"/>
      <c r="H13" s="133">
        <f>Daylight!H16</f>
        <v>0</v>
      </c>
      <c r="I13" s="93"/>
    </row>
    <row r="14" spans="2:10" s="94" customFormat="1" ht="9" customHeight="1" x14ac:dyDescent="0.3">
      <c r="B14" s="83"/>
      <c r="C14" s="104"/>
      <c r="D14" s="104"/>
      <c r="E14" s="85"/>
      <c r="F14" s="85"/>
      <c r="G14" s="85"/>
      <c r="H14" s="85"/>
      <c r="I14" s="93"/>
    </row>
    <row r="15" spans="2:10" s="94" customFormat="1" ht="15" customHeight="1" x14ac:dyDescent="0.3">
      <c r="B15" s="83"/>
      <c r="C15" s="103" t="s">
        <v>82</v>
      </c>
      <c r="D15" s="104"/>
      <c r="E15" s="85"/>
      <c r="F15" s="85"/>
      <c r="G15" s="85"/>
      <c r="H15" s="267" t="str">
        <f>Daylight!H17</f>
        <v>N/A</v>
      </c>
      <c r="I15" s="93"/>
    </row>
    <row r="16" spans="2:10" s="94" customFormat="1" ht="9" customHeight="1" x14ac:dyDescent="0.3">
      <c r="B16" s="83"/>
      <c r="C16" s="104"/>
      <c r="D16" s="104"/>
      <c r="E16" s="85"/>
      <c r="F16" s="85"/>
      <c r="G16" s="85"/>
      <c r="H16" s="85"/>
      <c r="I16" s="93"/>
    </row>
    <row r="17" spans="2:10" s="94" customFormat="1" ht="15" customHeight="1" x14ac:dyDescent="0.3">
      <c r="B17" s="83"/>
      <c r="C17" s="103" t="s">
        <v>81</v>
      </c>
      <c r="D17" s="103"/>
      <c r="E17" s="85"/>
      <c r="F17" s="105"/>
      <c r="G17" s="85"/>
      <c r="H17" s="134" t="str">
        <f>IF(COUNTIF(Daylight!I8:I15,"No"),"No",IF(COUNTIF(Daylight!I8:I15,"Yes"),"Yes","N/A"))</f>
        <v>N/A</v>
      </c>
      <c r="I17" s="93"/>
    </row>
    <row r="18" spans="2:10" s="94" customFormat="1" ht="15" customHeight="1" x14ac:dyDescent="0.3">
      <c r="B18" s="83"/>
      <c r="C18" s="106"/>
      <c r="D18" s="106"/>
      <c r="E18" s="85"/>
      <c r="F18" s="107"/>
      <c r="G18" s="85"/>
      <c r="H18" s="107"/>
      <c r="I18" s="93"/>
    </row>
    <row r="19" spans="2:10" s="94" customFormat="1" ht="22.5" customHeight="1" x14ac:dyDescent="0.25">
      <c r="B19" s="83"/>
      <c r="C19" s="99" t="s">
        <v>2</v>
      </c>
      <c r="D19" s="100"/>
      <c r="E19" s="100"/>
      <c r="F19" s="101"/>
      <c r="G19" s="101"/>
      <c r="H19" s="101"/>
      <c r="I19" s="93"/>
      <c r="J19" s="79"/>
    </row>
    <row r="20" spans="2:10" s="94" customFormat="1" ht="15" customHeight="1" x14ac:dyDescent="0.3">
      <c r="B20" s="83"/>
      <c r="C20" s="102"/>
      <c r="D20" s="103"/>
      <c r="E20" s="103"/>
      <c r="F20" s="85"/>
      <c r="G20" s="85"/>
      <c r="H20" s="85"/>
      <c r="I20" s="93"/>
      <c r="J20" s="79"/>
    </row>
    <row r="21" spans="2:10" s="94" customFormat="1" ht="15" customHeight="1" x14ac:dyDescent="0.3">
      <c r="B21" s="83"/>
      <c r="C21" s="97" t="str">
        <f>CONCATENATE("Total daylighted regularly occupied area ",Instructions!$M$53)</f>
        <v>Total daylighted regularly occupied area (sq ft)</v>
      </c>
      <c r="D21" s="104"/>
      <c r="E21" s="85"/>
      <c r="F21" s="85"/>
      <c r="G21" s="85"/>
      <c r="H21" s="133">
        <f>Daylight!N16</f>
        <v>0</v>
      </c>
      <c r="I21" s="93"/>
    </row>
    <row r="22" spans="2:10" s="94" customFormat="1" ht="9" customHeight="1" x14ac:dyDescent="0.3">
      <c r="B22" s="83"/>
      <c r="C22" s="104"/>
      <c r="D22" s="104"/>
      <c r="E22" s="85"/>
      <c r="F22" s="85"/>
      <c r="G22" s="85"/>
      <c r="H22" s="85"/>
      <c r="I22" s="93"/>
    </row>
    <row r="23" spans="2:10" s="94" customFormat="1" ht="15" customHeight="1" x14ac:dyDescent="0.3">
      <c r="B23" s="83"/>
      <c r="C23" s="103" t="s">
        <v>34</v>
      </c>
      <c r="D23" s="103"/>
      <c r="E23" s="85"/>
      <c r="F23" s="105"/>
      <c r="G23" s="85"/>
      <c r="H23" s="134">
        <f>IFERROR(H21/H9,0)</f>
        <v>0</v>
      </c>
      <c r="I23" s="93"/>
    </row>
    <row r="24" spans="2:10" s="94" customFormat="1" ht="15" customHeight="1" x14ac:dyDescent="0.3">
      <c r="B24" s="83"/>
      <c r="C24" s="106"/>
      <c r="D24" s="106"/>
      <c r="E24" s="85"/>
      <c r="F24" s="107"/>
      <c r="G24" s="85"/>
      <c r="H24" s="107"/>
      <c r="I24" s="93"/>
    </row>
    <row r="25" spans="2:10" s="94" customFormat="1" ht="22.5" customHeight="1" x14ac:dyDescent="0.25">
      <c r="B25" s="83"/>
      <c r="C25" s="99" t="s">
        <v>3</v>
      </c>
      <c r="D25" s="100"/>
      <c r="E25" s="100"/>
      <c r="F25" s="101"/>
      <c r="G25" s="101"/>
      <c r="H25" s="101"/>
      <c r="I25" s="93"/>
      <c r="J25" s="79"/>
    </row>
    <row r="26" spans="2:10" s="94" customFormat="1" ht="22.5" customHeight="1" x14ac:dyDescent="0.25">
      <c r="B26" s="83"/>
      <c r="C26" s="261"/>
      <c r="D26" s="103"/>
      <c r="E26" s="103"/>
      <c r="F26" s="85"/>
      <c r="G26" s="85"/>
      <c r="H26" s="85"/>
      <c r="I26" s="93"/>
      <c r="J26" s="79"/>
    </row>
    <row r="27" spans="2:10" s="94" customFormat="1" ht="15" customHeight="1" x14ac:dyDescent="0.2">
      <c r="B27" s="83"/>
      <c r="C27" s="258" t="s">
        <v>88</v>
      </c>
      <c r="D27" s="103"/>
      <c r="E27" s="103"/>
      <c r="F27" s="85"/>
      <c r="G27" s="85"/>
      <c r="H27" s="85"/>
      <c r="I27" s="93"/>
      <c r="J27" s="79"/>
    </row>
    <row r="28" spans="2:10" s="94" customFormat="1" ht="15" customHeight="1" x14ac:dyDescent="0.3">
      <c r="B28" s="83"/>
      <c r="C28" s="97" t="str">
        <f>CONCATENATE("Total daylighted regularly occupied area ",Instructions!$M$53)</f>
        <v>Total daylighted regularly occupied area (sq ft)</v>
      </c>
      <c r="D28" s="104"/>
      <c r="E28" s="85"/>
      <c r="F28" s="85"/>
      <c r="G28" s="85"/>
      <c r="H28" s="133">
        <f>Daylight!S16</f>
        <v>0</v>
      </c>
      <c r="I28" s="93"/>
    </row>
    <row r="29" spans="2:10" s="94" customFormat="1" ht="9" customHeight="1" x14ac:dyDescent="0.3">
      <c r="B29" s="83"/>
      <c r="C29" s="104"/>
      <c r="D29" s="104"/>
      <c r="E29" s="85"/>
      <c r="F29" s="85"/>
      <c r="G29" s="85"/>
      <c r="H29" s="85"/>
      <c r="I29" s="93"/>
    </row>
    <row r="30" spans="2:10" s="94" customFormat="1" ht="15" customHeight="1" x14ac:dyDescent="0.3">
      <c r="B30" s="83"/>
      <c r="C30" s="103" t="s">
        <v>34</v>
      </c>
      <c r="D30" s="103"/>
      <c r="E30" s="85"/>
      <c r="F30" s="105"/>
      <c r="G30" s="85"/>
      <c r="H30" s="134">
        <f>IFERROR(H28/H9,0)</f>
        <v>0</v>
      </c>
      <c r="I30" s="93"/>
    </row>
    <row r="31" spans="2:10" s="94" customFormat="1" ht="15" customHeight="1" x14ac:dyDescent="0.3">
      <c r="B31" s="83"/>
      <c r="C31" s="103"/>
      <c r="D31" s="103"/>
      <c r="E31" s="85"/>
      <c r="F31" s="105"/>
      <c r="G31" s="85"/>
      <c r="H31" s="262"/>
      <c r="I31" s="93"/>
    </row>
    <row r="32" spans="2:10" s="94" customFormat="1" ht="15" customHeight="1" x14ac:dyDescent="0.3">
      <c r="B32" s="83"/>
      <c r="C32" s="257" t="s">
        <v>89</v>
      </c>
      <c r="D32" s="103"/>
      <c r="E32" s="85"/>
      <c r="F32" s="105"/>
      <c r="G32" s="85"/>
      <c r="H32" s="263"/>
      <c r="I32" s="93"/>
    </row>
    <row r="33" spans="2:10" s="94" customFormat="1" ht="15" customHeight="1" x14ac:dyDescent="0.3">
      <c r="B33" s="83"/>
      <c r="C33" s="97" t="str">
        <f>CONCATENATE("Total daylighted regularly occupied area ",Instructions!$M$53)</f>
        <v>Total daylighted regularly occupied area (sq ft)</v>
      </c>
      <c r="D33" s="104"/>
      <c r="E33" s="85"/>
      <c r="F33" s="85"/>
      <c r="G33" s="85"/>
      <c r="H33" s="133">
        <f>Daylight!W16</f>
        <v>0</v>
      </c>
      <c r="I33" s="93"/>
    </row>
    <row r="34" spans="2:10" s="94" customFormat="1" ht="9" customHeight="1" x14ac:dyDescent="0.3">
      <c r="B34" s="83"/>
      <c r="C34" s="104"/>
      <c r="D34" s="104"/>
      <c r="E34" s="85"/>
      <c r="F34" s="85"/>
      <c r="G34" s="85"/>
      <c r="H34" s="85"/>
      <c r="I34" s="93"/>
    </row>
    <row r="35" spans="2:10" s="94" customFormat="1" ht="15" customHeight="1" x14ac:dyDescent="0.3">
      <c r="B35" s="83"/>
      <c r="C35" s="103" t="s">
        <v>34</v>
      </c>
      <c r="D35" s="103"/>
      <c r="E35" s="85"/>
      <c r="F35" s="105"/>
      <c r="G35" s="85"/>
      <c r="H35" s="134">
        <f>IFERROR(H33/H9,0)</f>
        <v>0</v>
      </c>
      <c r="I35" s="93"/>
    </row>
    <row r="36" spans="2:10" s="94" customFormat="1" ht="21.75" customHeight="1" x14ac:dyDescent="0.3">
      <c r="B36" s="83"/>
      <c r="C36" s="106"/>
      <c r="D36" s="107"/>
      <c r="E36" s="85"/>
      <c r="F36" s="107"/>
      <c r="G36" s="85"/>
      <c r="H36" s="107"/>
      <c r="I36" s="93"/>
    </row>
    <row r="37" spans="2:10" s="31" customFormat="1" ht="24.75" customHeight="1" x14ac:dyDescent="0.3">
      <c r="B37" s="115"/>
      <c r="C37" s="116"/>
      <c r="D37" s="117"/>
      <c r="E37" s="115"/>
      <c r="F37" s="117"/>
      <c r="G37" s="115"/>
      <c r="H37" s="117"/>
      <c r="I37" s="115"/>
    </row>
    <row r="38" spans="2:10" s="94" customFormat="1" ht="32.25" customHeight="1" x14ac:dyDescent="0.25">
      <c r="B38" s="80"/>
      <c r="C38" s="95" t="s">
        <v>5</v>
      </c>
      <c r="D38" s="81"/>
      <c r="E38" s="81"/>
      <c r="F38" s="81"/>
      <c r="G38" s="81"/>
      <c r="H38" s="81"/>
      <c r="I38" s="82"/>
      <c r="J38" s="108"/>
    </row>
    <row r="39" spans="2:10" s="79" customFormat="1" ht="15" customHeight="1" x14ac:dyDescent="0.3">
      <c r="B39" s="83"/>
      <c r="C39" s="85"/>
      <c r="D39" s="96"/>
      <c r="E39" s="92"/>
      <c r="F39" s="92"/>
      <c r="G39" s="92"/>
      <c r="H39" s="96"/>
      <c r="I39" s="93"/>
    </row>
    <row r="40" spans="2:10" s="94" customFormat="1" ht="22.5" customHeight="1" x14ac:dyDescent="0.25">
      <c r="B40" s="83"/>
      <c r="C40" s="99" t="s">
        <v>31</v>
      </c>
      <c r="D40" s="100"/>
      <c r="E40" s="100"/>
      <c r="F40" s="101"/>
      <c r="G40" s="101"/>
      <c r="H40" s="101"/>
      <c r="I40" s="93"/>
      <c r="J40" s="79"/>
    </row>
    <row r="41" spans="2:10" s="94" customFormat="1" ht="15" customHeight="1" x14ac:dyDescent="0.3">
      <c r="B41" s="83"/>
      <c r="C41" s="104"/>
      <c r="D41" s="85"/>
      <c r="E41" s="104"/>
      <c r="F41" s="85"/>
      <c r="G41" s="85"/>
      <c r="H41" s="85"/>
      <c r="I41" s="93"/>
    </row>
    <row r="42" spans="2:10" s="94" customFormat="1" ht="15" customHeight="1" x14ac:dyDescent="0.3">
      <c r="B42" s="83"/>
      <c r="C42" s="97" t="str">
        <f>CONCATENATE("Total regularly occupied area in office portions of the building ",Instructions!$M$53)</f>
        <v>Total regularly occupied area in office portions of the building (sq ft)</v>
      </c>
      <c r="D42" s="85"/>
      <c r="E42" s="104"/>
      <c r="F42" s="85"/>
      <c r="G42" s="85"/>
      <c r="H42" s="133">
        <f>'Quality Views'!J19</f>
        <v>0</v>
      </c>
      <c r="I42" s="93"/>
    </row>
    <row r="43" spans="2:10" s="94" customFormat="1" ht="9" customHeight="1" x14ac:dyDescent="0.3">
      <c r="B43" s="83"/>
      <c r="C43" s="104"/>
      <c r="D43" s="85"/>
      <c r="E43" s="104"/>
      <c r="F43" s="85"/>
      <c r="G43" s="85"/>
      <c r="H43" s="85"/>
      <c r="I43" s="93"/>
    </row>
    <row r="44" spans="2:10" s="94" customFormat="1" ht="15" customHeight="1" x14ac:dyDescent="0.3">
      <c r="B44" s="83"/>
      <c r="C44" s="97" t="str">
        <f>CONCATENATE("Total regularly occupied area in office portions of the building with access to views ",Instructions!$M$53)</f>
        <v>Total regularly occupied area in office portions of the building with access to views (sq ft)</v>
      </c>
      <c r="D44" s="85"/>
      <c r="E44" s="104"/>
      <c r="F44" s="85"/>
      <c r="G44" s="85"/>
      <c r="H44" s="133">
        <f>'Quality Views'!J20</f>
        <v>0</v>
      </c>
      <c r="I44" s="93"/>
    </row>
    <row r="45" spans="2:10" s="94" customFormat="1" ht="9" customHeight="1" x14ac:dyDescent="0.3">
      <c r="B45" s="83"/>
      <c r="C45" s="104"/>
      <c r="D45" s="85"/>
      <c r="E45" s="104"/>
      <c r="F45" s="85"/>
      <c r="G45" s="85"/>
      <c r="H45" s="85"/>
      <c r="I45" s="93"/>
    </row>
    <row r="46" spans="2:10" s="94" customFormat="1" ht="15" customHeight="1" x14ac:dyDescent="0.3">
      <c r="B46" s="83"/>
      <c r="C46" s="103" t="s">
        <v>42</v>
      </c>
      <c r="D46" s="85"/>
      <c r="E46" s="103"/>
      <c r="F46" s="105"/>
      <c r="G46" s="85"/>
      <c r="H46" s="134">
        <f>IFERROR(H44/H42,0)</f>
        <v>0</v>
      </c>
      <c r="I46" s="93"/>
    </row>
    <row r="47" spans="2:10" s="79" customFormat="1" ht="14.25" customHeight="1" x14ac:dyDescent="0.3">
      <c r="B47" s="83"/>
      <c r="C47" s="85"/>
      <c r="D47" s="85"/>
      <c r="E47" s="85"/>
      <c r="F47" s="85"/>
      <c r="G47" s="85"/>
      <c r="H47" s="85"/>
      <c r="I47" s="93"/>
    </row>
    <row r="48" spans="2:10" s="94" customFormat="1" ht="22.5" customHeight="1" x14ac:dyDescent="0.25">
      <c r="B48" s="83"/>
      <c r="C48" s="99" t="s">
        <v>32</v>
      </c>
      <c r="D48" s="100"/>
      <c r="E48" s="100"/>
      <c r="F48" s="101"/>
      <c r="G48" s="101"/>
      <c r="H48" s="101"/>
      <c r="I48" s="93"/>
      <c r="J48" s="79"/>
    </row>
    <row r="49" spans="2:10" s="94" customFormat="1" ht="15" customHeight="1" x14ac:dyDescent="0.3">
      <c r="B49" s="83"/>
      <c r="C49" s="104"/>
      <c r="D49" s="85"/>
      <c r="E49" s="104"/>
      <c r="F49" s="85"/>
      <c r="G49" s="85"/>
      <c r="H49" s="85"/>
      <c r="I49" s="93"/>
    </row>
    <row r="50" spans="2:10" s="94" customFormat="1" ht="15" customHeight="1" x14ac:dyDescent="0.3">
      <c r="B50" s="83"/>
      <c r="C50" s="97" t="str">
        <f>CONCATENATE("Total regularly occupied area in bulk storage, sorting, and distribution portions of the building ",Instructions!$M$53)</f>
        <v>Total regularly occupied area in bulk storage, sorting, and distribution portions of the building (sq ft)</v>
      </c>
      <c r="D50" s="85"/>
      <c r="E50" s="104"/>
      <c r="F50" s="85"/>
      <c r="G50" s="85"/>
      <c r="H50" s="133">
        <f>'Quality Views'!J21</f>
        <v>0</v>
      </c>
      <c r="I50" s="93"/>
    </row>
    <row r="51" spans="2:10" s="94" customFormat="1" ht="9" customHeight="1" x14ac:dyDescent="0.3">
      <c r="B51" s="83"/>
      <c r="C51" s="104"/>
      <c r="D51" s="85"/>
      <c r="E51" s="104"/>
      <c r="F51" s="85"/>
      <c r="G51" s="85"/>
      <c r="H51" s="85"/>
      <c r="I51" s="93"/>
    </row>
    <row r="52" spans="2:10" s="94" customFormat="1" ht="15" customHeight="1" x14ac:dyDescent="0.3">
      <c r="B52" s="83"/>
      <c r="C52" s="357" t="str">
        <f>CONCATENATE("Total regularly occupied area in bulk storage, sorting, and distribution portions of the building with access to views ",Instructions!$M$53)</f>
        <v>Total regularly occupied area in bulk storage, sorting, and distribution portions of the building with access to views (sq ft)</v>
      </c>
      <c r="D52" s="357"/>
      <c r="E52" s="357"/>
      <c r="F52" s="357"/>
      <c r="G52" s="85"/>
      <c r="H52" s="133">
        <f>'Quality Views'!J22</f>
        <v>0</v>
      </c>
      <c r="I52" s="93"/>
    </row>
    <row r="53" spans="2:10" s="94" customFormat="1" ht="15" customHeight="1" x14ac:dyDescent="0.3">
      <c r="B53" s="83"/>
      <c r="C53" s="357"/>
      <c r="D53" s="357"/>
      <c r="E53" s="357"/>
      <c r="F53" s="357"/>
      <c r="G53" s="85"/>
      <c r="H53" s="77"/>
      <c r="I53" s="93"/>
    </row>
    <row r="54" spans="2:10" s="94" customFormat="1" ht="9" customHeight="1" x14ac:dyDescent="0.3">
      <c r="B54" s="83"/>
      <c r="C54" s="104"/>
      <c r="D54" s="85"/>
      <c r="E54" s="104"/>
      <c r="F54" s="85"/>
      <c r="G54" s="85"/>
      <c r="H54" s="85"/>
      <c r="I54" s="93"/>
    </row>
    <row r="55" spans="2:10" s="94" customFormat="1" ht="15" customHeight="1" x14ac:dyDescent="0.3">
      <c r="B55" s="83"/>
      <c r="C55" s="356" t="s">
        <v>43</v>
      </c>
      <c r="D55" s="356"/>
      <c r="E55" s="356"/>
      <c r="F55" s="356"/>
      <c r="G55" s="85"/>
      <c r="H55" s="134">
        <f>IFERROR(H52/H50,0)</f>
        <v>0</v>
      </c>
      <c r="I55" s="93"/>
    </row>
    <row r="56" spans="2:10" s="94" customFormat="1" ht="15" customHeight="1" x14ac:dyDescent="0.3">
      <c r="B56" s="83"/>
      <c r="C56" s="356"/>
      <c r="D56" s="356"/>
      <c r="E56" s="356"/>
      <c r="F56" s="356"/>
      <c r="G56" s="85"/>
      <c r="H56" s="132"/>
      <c r="I56" s="93"/>
    </row>
    <row r="57" spans="2:10" s="94" customFormat="1" ht="15" customHeight="1" x14ac:dyDescent="0.25">
      <c r="B57" s="109"/>
      <c r="C57" s="110"/>
      <c r="D57" s="111"/>
      <c r="E57" s="111"/>
      <c r="F57" s="111"/>
      <c r="G57" s="110"/>
      <c r="H57" s="110"/>
      <c r="I57" s="112"/>
      <c r="J57" s="108"/>
    </row>
    <row r="58" spans="2:10" x14ac:dyDescent="0.25">
      <c r="B58" s="114"/>
      <c r="C58" s="114"/>
      <c r="D58" s="114"/>
      <c r="E58" s="114"/>
      <c r="F58" s="114"/>
      <c r="G58" s="114"/>
      <c r="H58" s="114"/>
      <c r="I58" s="114"/>
    </row>
    <row r="59" spans="2:10" x14ac:dyDescent="0.25">
      <c r="B59" s="114"/>
      <c r="C59" s="114"/>
      <c r="D59" s="114"/>
      <c r="E59" s="114"/>
      <c r="F59" s="114"/>
      <c r="G59" s="114"/>
      <c r="H59" s="114"/>
      <c r="I59" s="114"/>
    </row>
    <row r="60" spans="2:10" x14ac:dyDescent="0.25">
      <c r="B60" s="114"/>
      <c r="C60" s="114"/>
      <c r="D60" s="114"/>
      <c r="E60" s="114"/>
      <c r="F60" s="114"/>
      <c r="G60" s="114"/>
      <c r="H60" s="114"/>
      <c r="I60" s="114"/>
    </row>
    <row r="61" spans="2:10" x14ac:dyDescent="0.25">
      <c r="B61" s="114"/>
      <c r="C61" s="114"/>
      <c r="D61" s="114"/>
      <c r="E61" s="114"/>
      <c r="F61" s="114"/>
      <c r="G61" s="114"/>
      <c r="H61" s="114"/>
      <c r="I61" s="114"/>
    </row>
  </sheetData>
  <mergeCells count="2">
    <mergeCell ref="C52:F53"/>
    <mergeCell ref="C55:F5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FF25DD9E404D47B4D42F6BE6E7B1CE" ma:contentTypeVersion="12" ma:contentTypeDescription="Create a new document." ma:contentTypeScope="" ma:versionID="df7fab53d183d147c007f67f9370d125">
  <xsd:schema xmlns:xsd="http://www.w3.org/2001/XMLSchema" xmlns:xs="http://www.w3.org/2001/XMLSchema" xmlns:p="http://schemas.microsoft.com/office/2006/metadata/properties" xmlns:ns2="5ff4af7e-cfd7-415a-baed-ead09a9487b3" xmlns:ns3="ff5b7889-32f6-4f7a-ad46-d91d7f417e7c" targetNamespace="http://schemas.microsoft.com/office/2006/metadata/properties" ma:root="true" ma:fieldsID="b68e4d3a4029581770aa1fceab8956d1" ns2:_="" ns3:_="">
    <xsd:import namespace="5ff4af7e-cfd7-415a-baed-ead09a9487b3"/>
    <xsd:import namespace="ff5b7889-32f6-4f7a-ad46-d91d7f417e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f4af7e-cfd7-415a-baed-ead09a9487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b7889-32f6-4f7a-ad46-d91d7f417e7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989201-A023-4344-A530-7BC13171A9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f4af7e-cfd7-415a-baed-ead09a9487b3"/>
    <ds:schemaRef ds:uri="ff5b7889-32f6-4f7a-ad46-d91d7f417e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26812C-D74A-44DB-A2EF-C806293193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357C5C-3892-4489-85ED-A5403A276EA9}">
  <ds:schemaRefs>
    <ds:schemaRef ds:uri="http://purl.org/dc/elements/1.1/"/>
    <ds:schemaRef ds:uri="c26aba26-d707-47ee-b050-1eb1516f960b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646c38dd-6020-4897-914d-ef86e06bb60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Daylight</vt:lpstr>
      <vt:lpstr>Quality Views</vt:lpstr>
      <vt:lpstr>Quality Views HC</vt:lpstr>
      <vt:lpstr>Summary D+C</vt:lpstr>
      <vt:lpstr>Summary HC</vt:lpstr>
      <vt:lpstr>Summary WDC</vt:lpstr>
    </vt:vector>
  </TitlesOfParts>
  <Company>US Green Building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USGBC</dc:creator>
  <cp:lastModifiedBy>Mikaela Kieffer</cp:lastModifiedBy>
  <cp:lastPrinted>2009-12-08T22:20:10Z</cp:lastPrinted>
  <dcterms:created xsi:type="dcterms:W3CDTF">2009-11-06T14:53:57Z</dcterms:created>
  <dcterms:modified xsi:type="dcterms:W3CDTF">2021-01-22T19:28:48Z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0x01010001FF25DD9E404D47B4D42F6BE6E7B1CE</vt:lpwstr>
  </property>
</Properties>
</file>